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170" windowHeight="10860"/>
  </bookViews>
  <sheets>
    <sheet name="основной" sheetId="1" r:id="rId1"/>
  </sheets>
  <calcPr calcId="125725" refMode="R1C1"/>
</workbook>
</file>

<file path=xl/calcChain.xml><?xml version="1.0" encoding="utf-8"?>
<calcChain xmlns="http://schemas.openxmlformats.org/spreadsheetml/2006/main">
  <c r="N290" i="1"/>
  <c r="N129" l="1"/>
  <c r="N170" l="1"/>
  <c r="N114"/>
  <c r="N206" l="1"/>
  <c r="N158"/>
  <c r="N125" l="1"/>
  <c r="N183" l="1"/>
  <c r="N189"/>
  <c r="N172"/>
  <c r="N167"/>
  <c r="N63" l="1"/>
  <c r="N192" l="1"/>
  <c r="N148" l="1"/>
  <c r="N94" l="1"/>
  <c r="N123"/>
  <c r="N190" l="1"/>
  <c r="N130" l="1"/>
  <c r="N204" l="1"/>
  <c r="N211" l="1"/>
  <c r="N166" l="1"/>
  <c r="N92"/>
  <c r="N64"/>
  <c r="N82"/>
  <c r="N88"/>
  <c r="N87"/>
  <c r="N86"/>
  <c r="N85"/>
  <c r="N209" l="1"/>
  <c r="N200" l="1"/>
  <c r="N188"/>
  <c r="N187"/>
  <c r="N180"/>
  <c r="N179"/>
  <c r="N174"/>
  <c r="N173"/>
  <c r="N96" l="1"/>
  <c r="N274" l="1"/>
  <c r="N156" l="1"/>
  <c r="N269"/>
  <c r="N31" l="1"/>
  <c r="N150"/>
  <c r="N76" l="1"/>
  <c r="N40"/>
  <c r="N210" l="1"/>
  <c r="N98"/>
  <c r="N171"/>
  <c r="N178" l="1"/>
  <c r="N177"/>
  <c r="N169"/>
  <c r="N181"/>
  <c r="N203"/>
  <c r="N193"/>
  <c r="N175"/>
  <c r="N164"/>
  <c r="N126" l="1"/>
  <c r="N119"/>
  <c r="N118"/>
  <c r="N117"/>
  <c r="N79"/>
  <c r="N78"/>
  <c r="N77"/>
  <c r="N73"/>
  <c r="N67"/>
  <c r="N62"/>
  <c r="N46"/>
  <c r="N34"/>
  <c r="N55"/>
  <c r="N161"/>
  <c r="N115"/>
  <c r="N217" l="1"/>
  <c r="N216"/>
  <c r="N99"/>
  <c r="N101"/>
  <c r="N154" l="1"/>
  <c r="N27"/>
  <c r="N248" l="1"/>
  <c r="N50" l="1"/>
  <c r="N110"/>
  <c r="N65"/>
  <c r="N41"/>
  <c r="N81" l="1"/>
  <c r="N143"/>
  <c r="N237"/>
  <c r="N142"/>
  <c r="N141"/>
  <c r="N234"/>
  <c r="N134"/>
  <c r="N58"/>
  <c r="N109"/>
  <c r="N202"/>
  <c r="N199"/>
  <c r="N198"/>
  <c r="N195"/>
  <c r="N165"/>
  <c r="N155" l="1"/>
  <c r="N95"/>
  <c r="N91" l="1"/>
  <c r="N70" l="1"/>
  <c r="N69"/>
  <c r="N151" l="1"/>
  <c r="N47" l="1"/>
  <c r="N29" l="1"/>
  <c r="N28"/>
  <c r="N289" l="1"/>
  <c r="O290" s="1"/>
  <c r="N61"/>
  <c r="L20" l="1"/>
</calcChain>
</file>

<file path=xl/comments1.xml><?xml version="1.0" encoding="utf-8"?>
<comments xmlns="http://schemas.openxmlformats.org/spreadsheetml/2006/main">
  <authors>
    <author>kirillina_tn</author>
  </authors>
  <commentList>
    <comment ref="N114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920 тр из поз. 168</t>
        </r>
      </text>
    </comment>
    <comment ref="N125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8534800 руб.на ФИТЧ</t>
        </r>
      </text>
    </comment>
    <comment ref="N14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1526400 для поз. 217, 880 тр - поз.218, 850 тр - поз. 231</t>
        </r>
      </text>
    </comment>
    <comment ref="N150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820000 руб на приобретение Доброго автобуса</t>
        </r>
      </text>
    </comment>
    <comment ref="N16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при покупке доброго автобуса</t>
        </r>
      </text>
    </comment>
    <comment ref="N165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500 тр за счет компьютерной техники</t>
        </r>
      </text>
    </comment>
    <comment ref="N17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для поз. 229</t>
        </r>
      </text>
    </comment>
    <comment ref="N192" authorId="0">
      <text>
        <r>
          <rPr>
            <b/>
            <sz val="10"/>
            <color indexed="81"/>
            <rFont val="Tahoma"/>
            <family val="2"/>
            <charset val="204"/>
          </rPr>
          <t>kirillina_tn:</t>
        </r>
        <r>
          <rPr>
            <sz val="10"/>
            <color indexed="81"/>
            <rFont val="Tahoma"/>
            <family val="2"/>
            <charset val="204"/>
          </rPr>
          <t xml:space="preserve">
для позиции 232</t>
        </r>
      </text>
    </comment>
    <comment ref="N204" authorId="0">
      <text>
        <r>
          <rPr>
            <b/>
            <sz val="8"/>
            <color indexed="81"/>
            <rFont val="Tahoma"/>
            <family val="2"/>
            <charset val="204"/>
          </rPr>
          <t>kiri</t>
        </r>
        <r>
          <rPr>
            <b/>
            <sz val="10"/>
            <color indexed="81"/>
            <rFont val="Tahoma"/>
            <family val="2"/>
            <charset val="204"/>
          </rPr>
          <t>llina_tn:</t>
        </r>
        <r>
          <rPr>
            <sz val="10"/>
            <color indexed="81"/>
            <rFont val="Tahoma"/>
            <family val="2"/>
            <charset val="204"/>
          </rPr>
          <t xml:space="preserve">
2600 тр для позиции 256
</t>
        </r>
      </text>
    </comment>
    <comment ref="N206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1620 тр на бронеавтомобили, 2800 тр на монтаж СКС, 1140 тр на многокарманник</t>
        </r>
      </text>
    </comment>
    <comment ref="N21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1500 тр для Сапран</t>
        </r>
      </text>
    </comment>
    <comment ref="N225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1500 тр из Стратегического фонда</t>
        </r>
      </text>
    </comment>
    <comment ref="N23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из поз. 132 300 тр, поз. 146 - 2670 тр, поз 169 - 1230 тр</t>
        </r>
      </text>
    </comment>
    <comment ref="N234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1622400 из поз. 209, 1123200 -трансп.проект из поз 190</t>
        </r>
      </text>
    </comment>
    <comment ref="N245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аренда Москва -1752 тр, газ природный - 1827 тр, аренда  Хабаровск - 621 тр</t>
        </r>
      </text>
    </comment>
    <comment ref="N256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2000 тр остатки от банкоматов и 820 тр из рекламы</t>
        </r>
      </text>
    </comment>
    <comment ref="N259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за счет поз. 209</t>
        </r>
      </text>
    </comment>
    <comment ref="N260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за счет поз.209</t>
        </r>
      </text>
    </comment>
    <comment ref="N261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за счет поз. 209</t>
        </r>
      </text>
    </comment>
    <comment ref="N262" authorId="0">
      <text>
        <r>
          <rPr>
            <b/>
            <sz val="8"/>
            <color indexed="81"/>
            <rFont val="Tahoma"/>
            <family val="2"/>
            <charset val="204"/>
          </rPr>
          <t>kirillina_tn: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из поз. 127</t>
        </r>
      </text>
    </comment>
  </commentList>
</comments>
</file>

<file path=xl/sharedStrings.xml><?xml version="1.0" encoding="utf-8"?>
<sst xmlns="http://schemas.openxmlformats.org/spreadsheetml/2006/main" count="2987" uniqueCount="383">
  <si>
    <t>«Согласовано»</t>
  </si>
  <si>
    <t>«Утверждено»</t>
  </si>
  <si>
    <t>АКБ "Алмазэргиэнбанк" АО</t>
  </si>
  <si>
    <t>Наименование заказчика</t>
  </si>
  <si>
    <t>Акционерный Коммерческий Банк "Алмазэргиэнбанк" Акционерное общество</t>
  </si>
  <si>
    <t>Адрес местонахождения заказчика</t>
  </si>
  <si>
    <t>677000, г. Якутск, пр. Ленина 1</t>
  </si>
  <si>
    <t>Телефон заказчика</t>
  </si>
  <si>
    <t xml:space="preserve"> тел. (4112)425-425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</si>
  <si>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</si>
  <si>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</si>
  <si>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</si>
  <si>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</si>
  <si>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</si>
  <si>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</t>
  </si>
  <si>
    <t>Код по ОКВЭД2</t>
  </si>
  <si>
    <t>Код по ОКДП</t>
  </si>
  <si>
    <t>Код по ОКПД2</t>
  </si>
  <si>
    <t>Предмет договора</t>
  </si>
  <si>
    <t>Минимально необходимые требования, предъявляемые к закупаемым товарам,работам,услугам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</si>
  <si>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</si>
  <si>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</si>
  <si>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</si>
  <si>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Сведения о начальной (максимальной) цене договора (цене лота)</t>
  </si>
  <si>
    <t>Участниками закупки могут быть только субъекты МСП</t>
  </si>
  <si>
    <t>График осуществления процедур закупки</t>
  </si>
  <si>
    <t>Способ закупки</t>
  </si>
  <si>
    <t>Закупка в электронной форме</t>
  </si>
  <si>
    <t>Заказчик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</si>
  <si>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</si>
  <si>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</si>
  <si>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</si>
  <si>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закупке(месяц, год)</t>
  </si>
  <si>
    <t>Срок исполнения договора(месяц, год)</t>
  </si>
  <si>
    <t>1</t>
  </si>
  <si>
    <t/>
  </si>
  <si>
    <t>35.1.</t>
  </si>
  <si>
    <t>согласно договору</t>
  </si>
  <si>
    <t>214</t>
  </si>
  <si>
    <t>98000000000</t>
  </si>
  <si>
    <t xml:space="preserve">Саха /Якутия/  Респ </t>
  </si>
  <si>
    <t>Нет</t>
  </si>
  <si>
    <t>Закупка у единственного поставщика (исполнителя, подрядчика)</t>
  </si>
  <si>
    <t>АКЦИОНЕРНЫЙ КОММЕРЧЕСКИЙ БАНК "АЛМАЗЭРГИЭНБАНК"  АКЦИОНЕРНОЕ ОБЩЕСТВО</t>
  </si>
  <si>
    <t>35.30.11.111.</t>
  </si>
  <si>
    <t>19.20.</t>
  </si>
  <si>
    <t>19.20.21.100</t>
  </si>
  <si>
    <t>Поставка ГСМ</t>
  </si>
  <si>
    <t>81.21.</t>
  </si>
  <si>
    <t>81.21.10.</t>
  </si>
  <si>
    <t>Да</t>
  </si>
  <si>
    <t>Запрос котировок в электронной форме</t>
  </si>
  <si>
    <t>80.20.</t>
  </si>
  <si>
    <t>80.10.12.</t>
  </si>
  <si>
    <t>642</t>
  </si>
  <si>
    <t>Единица</t>
  </si>
  <si>
    <t>нет</t>
  </si>
  <si>
    <t>80.10.</t>
  </si>
  <si>
    <t>80.10.1.</t>
  </si>
  <si>
    <t>80.20</t>
  </si>
  <si>
    <t>26.20</t>
  </si>
  <si>
    <t>26.20.13</t>
  </si>
  <si>
    <t>Поставка картриджей</t>
  </si>
  <si>
    <t>Поставка питьевой воды</t>
  </si>
  <si>
    <t>28.23.</t>
  </si>
  <si>
    <t>28.23.13</t>
  </si>
  <si>
    <t>Поставка кассового оборудования:</t>
  </si>
  <si>
    <t>47.62.</t>
  </si>
  <si>
    <t>41.2</t>
  </si>
  <si>
    <t>41.20.40</t>
  </si>
  <si>
    <t>95.11</t>
  </si>
  <si>
    <t>95.11.10</t>
  </si>
  <si>
    <t>Оказание услуг по постгарантийному обслуживанию банкоматов</t>
  </si>
  <si>
    <t>Открытый аукцион в электронной форме</t>
  </si>
  <si>
    <t>26.20.</t>
  </si>
  <si>
    <t>Поставка компьютерного оборудования</t>
  </si>
  <si>
    <t>да</t>
  </si>
  <si>
    <t>Поставка  оборудования</t>
  </si>
  <si>
    <t>Услуги сотовой связи</t>
  </si>
  <si>
    <t>61.10.</t>
  </si>
  <si>
    <t>61.10.4</t>
  </si>
  <si>
    <t>Услуги связи (телефония)</t>
  </si>
  <si>
    <t>Услуги связи (АйПи, VPN)</t>
  </si>
  <si>
    <t>Услуги связи (спутниковые каналы)</t>
  </si>
  <si>
    <t>26.20.12</t>
  </si>
  <si>
    <t>Поставка POS терминалов</t>
  </si>
  <si>
    <t>18.12</t>
  </si>
  <si>
    <t>18.12.11</t>
  </si>
  <si>
    <t>47.62.2</t>
  </si>
  <si>
    <t>Поставка офисной бумаги  А4</t>
  </si>
  <si>
    <t>согласно закупочной  документации</t>
  </si>
  <si>
    <t>68.31.</t>
  </si>
  <si>
    <t>68.31.16.</t>
  </si>
  <si>
    <t>65.12.</t>
  </si>
  <si>
    <t>65.12.12</t>
  </si>
  <si>
    <t>соглсно договору</t>
  </si>
  <si>
    <t>26.20.21.120</t>
  </si>
  <si>
    <t>Поставка серверного оборудования</t>
  </si>
  <si>
    <t>80.2</t>
  </si>
  <si>
    <t>28.23</t>
  </si>
  <si>
    <t>Акционерный Коммерческий Банк "АЛМАЗЭРГИЭНБАНК"  Акционерное Общество</t>
  </si>
  <si>
    <t>62.01.</t>
  </si>
  <si>
    <t>36.00.20.150</t>
  </si>
  <si>
    <t>36.00.</t>
  </si>
  <si>
    <t>643</t>
  </si>
  <si>
    <t>Оказание услуг по аренде нежилых помещений г. Вилюйск</t>
  </si>
  <si>
    <t>Оказание услуг по аренде нежилых помещений г. Хабаровск</t>
  </si>
  <si>
    <t>Оказание услуг по аренде нежилых помещений г. Москва</t>
  </si>
  <si>
    <t>Оказание услуг по аренде нежилых помещений г. Владивосток</t>
  </si>
  <si>
    <t>Оказание услуг по аренде нежилых помещений г. Якутск, ул. Ойунского</t>
  </si>
  <si>
    <t>Оказание услуг по аренде нежилых помещений г. Якутск, ул. Дзержинского</t>
  </si>
  <si>
    <t>Услуги охраны здания (вневедомственная) (г. Якутск)</t>
  </si>
  <si>
    <t>Услуги по обеспечению специализированным вооруженным сопровождением (г. Якутск)</t>
  </si>
  <si>
    <t>Услуги по физической охране (ИСП)</t>
  </si>
  <si>
    <t>Услуги по техническому обслуживанию ОПТС (г. Якутск)</t>
  </si>
  <si>
    <t>80.20.10.</t>
  </si>
  <si>
    <t>80.10.11.</t>
  </si>
  <si>
    <t>35.11.10.110.</t>
  </si>
  <si>
    <t>35.30.11.120.</t>
  </si>
  <si>
    <t>35.3.</t>
  </si>
  <si>
    <t>70.22.</t>
  </si>
  <si>
    <t>81.10.</t>
  </si>
  <si>
    <t>согласно закупочной документации</t>
  </si>
  <si>
    <r>
      <t xml:space="preserve"> </t>
    </r>
    <r>
      <rPr>
        <sz val="10"/>
        <color indexed="8"/>
        <rFont val="Times New Roman"/>
        <family val="1"/>
        <charset val="204"/>
      </rPr>
      <t>bank@albank.ru</t>
    </r>
  </si>
  <si>
    <t>согласно конкурсной документации</t>
  </si>
  <si>
    <t>Поставка киосков самообслуживания</t>
  </si>
  <si>
    <t>Поставка термоленты 200х80  для банкоматов и киосков самообслуживания</t>
  </si>
  <si>
    <t>Поставкаа термоленты 150х80  для банкоматов и киосков самообслуживания</t>
  </si>
  <si>
    <t>Поставка термоленты 57х38х12 для Pos-терминалов</t>
  </si>
  <si>
    <t>Поставка кассет для банкоматов</t>
  </si>
  <si>
    <t>Поставка диспенсеров для продажи проездных билетов</t>
  </si>
  <si>
    <t>Запрос котирок в элетронном виде</t>
  </si>
  <si>
    <t>Закупка крипто-носителей</t>
  </si>
  <si>
    <t>Поставка расходных материалов кассы</t>
  </si>
  <si>
    <t>Поставка картонных бланков для транспортных проекта</t>
  </si>
  <si>
    <t>Поставка табло курсов валют</t>
  </si>
  <si>
    <t>шт</t>
  </si>
  <si>
    <t>06.20.10</t>
  </si>
  <si>
    <t>06.20.</t>
  </si>
  <si>
    <t>Возмещение эксплуатационных расходов, Ленина 22</t>
  </si>
  <si>
    <t>Оказание услуг по аренде нежилых помещений г. Якутск, пр. Ленина 22</t>
  </si>
  <si>
    <t>65.12.4</t>
  </si>
  <si>
    <t>65.12</t>
  </si>
  <si>
    <t>кВт</t>
  </si>
  <si>
    <t>Гкал</t>
  </si>
  <si>
    <t>тыс.куб.м</t>
  </si>
  <si>
    <t>Поставка резервного HSM  модуля</t>
  </si>
  <si>
    <t>Поставка серверного шкафа</t>
  </si>
  <si>
    <t>Поставка  комплектующих для серверов</t>
  </si>
  <si>
    <t>Запрос котировок в электронном виде</t>
  </si>
  <si>
    <t>73.11</t>
  </si>
  <si>
    <t>Годовой объем закупок, который планируется осуществить у субъектов малого и среднего прндпринимательства составляет 216748293 рублей (36,8% от основного плана закупок)</t>
  </si>
  <si>
    <t>26.51.44</t>
  </si>
  <si>
    <t>26.51</t>
  </si>
  <si>
    <t>Услуги по обеспечению специализированным вооруженным сопровождением (ИСП)</t>
  </si>
  <si>
    <t>62.09.</t>
  </si>
  <si>
    <t>62.09.20</t>
  </si>
  <si>
    <t>61.20.</t>
  </si>
  <si>
    <t>61.20.11</t>
  </si>
  <si>
    <t>61.10.30</t>
  </si>
  <si>
    <t>61.10.11</t>
  </si>
  <si>
    <t>61.30.</t>
  </si>
  <si>
    <t>61.30.10</t>
  </si>
  <si>
    <t>73.11.19.</t>
  </si>
  <si>
    <t>81.10.10.</t>
  </si>
  <si>
    <t>27.40.24.120</t>
  </si>
  <si>
    <t>77.39.19</t>
  </si>
  <si>
    <t>77.39.</t>
  </si>
  <si>
    <t>43.29.</t>
  </si>
  <si>
    <t>43.29</t>
  </si>
  <si>
    <t>43.29.1.</t>
  </si>
  <si>
    <t>26.20.40</t>
  </si>
  <si>
    <t>Поставка бронеавтомобилей</t>
  </si>
  <si>
    <t>Услуги по уборке офисных помещений и придворовой территории, г. Мирный</t>
  </si>
  <si>
    <t>Услуги по уборке офисных помещений и придворовой территории Якутск</t>
  </si>
  <si>
    <t>Услуги по уборке офисных помещений и придворовой территории, г. Нюрба</t>
  </si>
  <si>
    <t>Поставка банкоматов</t>
  </si>
  <si>
    <t>Услуги по уборке офисных помещений и придворовой территории, г. Нерюнгри</t>
  </si>
  <si>
    <t>Услуги по уборке офисных помещений и придворовой территории, п. Нижний Бестях</t>
  </si>
  <si>
    <r>
      <t>Оказание услуг по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водоотведению</t>
    </r>
  </si>
  <si>
    <t>37.00.11.110</t>
  </si>
  <si>
    <t>37.00</t>
  </si>
  <si>
    <t>Поставка банковских карт MasterCard</t>
  </si>
  <si>
    <t>Поставка банковских карт МИР</t>
  </si>
  <si>
    <t>Поставка банковских карт VISA</t>
  </si>
  <si>
    <t>Поставка расходных материалов для эмбоссера</t>
  </si>
  <si>
    <t>Поставка  автомобилей</t>
  </si>
  <si>
    <t>Поставка транспортного средства</t>
  </si>
  <si>
    <t xml:space="preserve">Поставка серверного оборудования </t>
  </si>
  <si>
    <t>на 2019 год (на период с 01.01.2019 по 31.12.2019)</t>
  </si>
  <si>
    <t>Запрос предложений в электронной форме</t>
  </si>
  <si>
    <t>62.02.3</t>
  </si>
  <si>
    <t>62.02.</t>
  </si>
  <si>
    <t>27.40</t>
  </si>
  <si>
    <t>62.02.3.</t>
  </si>
  <si>
    <t>47.59.6</t>
  </si>
  <si>
    <t>Правлением АКБ "Алмазэргиэнбанк" АО</t>
  </si>
  <si>
    <t>Наблюдательным Советом</t>
  </si>
  <si>
    <t>Оказание юридических услуг</t>
  </si>
  <si>
    <t>69.10</t>
  </si>
  <si>
    <t>Возмещение коммунальных и эксплуатационных расходов (Хабаровск)</t>
  </si>
  <si>
    <t xml:space="preserve">Поставка природного газа </t>
  </si>
  <si>
    <t>Услуги физической охраны (г. Якутск)</t>
  </si>
  <si>
    <t xml:space="preserve">Услуги физической охраны (г. Якутск) </t>
  </si>
  <si>
    <t xml:space="preserve">Совокупный годовой объем планируемых закупок товаров (работ, услуг) в соответствии с планом закупки составляет </t>
  </si>
  <si>
    <t>рублей</t>
  </si>
  <si>
    <t>Поставка канцтоваров</t>
  </si>
  <si>
    <t xml:space="preserve">Услуги связи (Интернет ИСП) </t>
  </si>
  <si>
    <t>Услуги связи Колл Центр</t>
  </si>
  <si>
    <t xml:space="preserve">Оказание оценочных услуг </t>
  </si>
  <si>
    <t xml:space="preserve">Оказание консультационной услуги </t>
  </si>
  <si>
    <t xml:space="preserve">Оказание консультационной услуги  </t>
  </si>
  <si>
    <t>Поставка лицензий</t>
  </si>
  <si>
    <t xml:space="preserve">Оказание услуг по сопровождению ПП </t>
  </si>
  <si>
    <t xml:space="preserve">Выполнение работ по изготовлению и монтажу наружных вывесок офисов </t>
  </si>
  <si>
    <t>Выполнение работ по благоустройству подъездных путей к офису</t>
  </si>
  <si>
    <t xml:space="preserve">Выполнение работ по реконструкции крыльца офиса </t>
  </si>
  <si>
    <t xml:space="preserve">Поставка сортировщика банкнот  </t>
  </si>
  <si>
    <t xml:space="preserve">Поставка эмбоссера </t>
  </si>
  <si>
    <t>Поставка электронной очереди</t>
  </si>
  <si>
    <t>Поставка киосков самообслуживания c BNA</t>
  </si>
  <si>
    <t xml:space="preserve">Поставка систем видеофиксации </t>
  </si>
  <si>
    <t>Разработка программного обеспечения</t>
  </si>
  <si>
    <t>Внедрение программного обеспечения</t>
  </si>
  <si>
    <t xml:space="preserve">Поставка оборудования </t>
  </si>
  <si>
    <t xml:space="preserve">Поставка программнго обеспечения </t>
  </si>
  <si>
    <t xml:space="preserve"> Поставка электроэнергии (г. Якутск) Энергосбыт</t>
  </si>
  <si>
    <t xml:space="preserve"> Поставка электроэнергии (г. Якутск) СВФУ</t>
  </si>
  <si>
    <t>Поставка теплоэнергии (г. Якутск)</t>
  </si>
  <si>
    <t xml:space="preserve">Поставка теплоэнергии (Нюрба) </t>
  </si>
  <si>
    <t>Поставка теплоэнергии (Алдан)</t>
  </si>
  <si>
    <t>Поставка теплоэнергии (с. Ытык-Кюель)</t>
  </si>
  <si>
    <t>Поставка теплоэнергии (г. Нерюнгри)</t>
  </si>
  <si>
    <t>Поставка теплоэнергии (Намцы)</t>
  </si>
  <si>
    <t>Поставка теплоэнергии (с. Сунтар)</t>
  </si>
  <si>
    <t>Оказание консультационных услуг</t>
  </si>
  <si>
    <t>Поставка счетно-сортировальных машин</t>
  </si>
  <si>
    <t xml:space="preserve">Выполнение работ по ремонту вентиляционного оборудования </t>
  </si>
  <si>
    <t xml:space="preserve">Выполнение работ по ремонту парадной лестницы </t>
  </si>
  <si>
    <t>Выполнение работ по ремонту здания в п. Нижний Бестях</t>
  </si>
  <si>
    <t>Выполнение работ по ремонту здания в г. Ленск</t>
  </si>
  <si>
    <t>Выполнение работ по ремонту здания в с. Бердигестях</t>
  </si>
  <si>
    <t>Выполнение работ по ремонту гаража в г.Покровск</t>
  </si>
  <si>
    <t>Выполнение работ по ремонту  здания в г.Покровск</t>
  </si>
  <si>
    <t>Выполнение работ по ремонту помещения в г. Хабаровск</t>
  </si>
  <si>
    <t>Поставка монетоприемной машины</t>
  </si>
  <si>
    <t>Оказание услуги по централизации системы видеонаблюдения</t>
  </si>
  <si>
    <t xml:space="preserve">Поставка чековой ленты для кассы </t>
  </si>
  <si>
    <t>Оказание услуг по техподдержке ПП</t>
  </si>
  <si>
    <t xml:space="preserve">Оказание услуг страхования </t>
  </si>
  <si>
    <t>Внедрение сервиса 3D-Secure для аутентификация держателей карт JCB, МИР-JCB</t>
  </si>
  <si>
    <t>Внедрение эмиссии и эквайринга по бесконтактным картам МИР</t>
  </si>
  <si>
    <t>Внедрение расчетов через NFC по картам АЭБ</t>
  </si>
  <si>
    <t xml:space="preserve">Внедрение эмиссия и эквайринга карт Union Pay International </t>
  </si>
  <si>
    <t>Оказание услуг по проведению аудита на соответствие нормативно-правовым актам ГОСТ</t>
  </si>
  <si>
    <t xml:space="preserve">Оказание услуг по проведению аудита на соответствие нормативно-правовым актам Банка России </t>
  </si>
  <si>
    <t>Оказание услуг по техническому обслуживанию электро и сантехоборудования офисов в г. Якутске</t>
  </si>
  <si>
    <t>Оказание услуг по техническому обслуживанию электро и сантехоборудования  г. Мирный</t>
  </si>
  <si>
    <t>Услуги информационной системы "Консультант"</t>
  </si>
  <si>
    <t>Оказание услуг по проведению аудита на соответствие стардарту Банка России</t>
  </si>
  <si>
    <t xml:space="preserve">Приобретение программно-аппаратного комплекса </t>
  </si>
  <si>
    <t>Поставка программного обеспечения</t>
  </si>
  <si>
    <t xml:space="preserve">Внедрение программнго обеспечения </t>
  </si>
  <si>
    <t xml:space="preserve">Поставка NFC-ридеров </t>
  </si>
  <si>
    <t>29.10.</t>
  </si>
  <si>
    <t>66.19.99</t>
  </si>
  <si>
    <t>66.19.</t>
  </si>
  <si>
    <t>70.22.12.</t>
  </si>
  <si>
    <t>58.29.</t>
  </si>
  <si>
    <t>58.29.5</t>
  </si>
  <si>
    <t>58.29.5.</t>
  </si>
  <si>
    <t>47.4</t>
  </si>
  <si>
    <t>47.4.</t>
  </si>
  <si>
    <t>Поставка оборудования</t>
  </si>
  <si>
    <t>47.78.9</t>
  </si>
  <si>
    <t>Порядковый номер в ЕИС</t>
  </si>
  <si>
    <t xml:space="preserve">Услуги связи (Интернет ГБ) </t>
  </si>
  <si>
    <t>Оказание услуг по бронированию инкассаторских машин</t>
  </si>
  <si>
    <t>Поставка бронеавтомобиля</t>
  </si>
  <si>
    <t>58.29</t>
  </si>
  <si>
    <t>61.10</t>
  </si>
  <si>
    <t>Предоставление доступа к услугам связи</t>
  </si>
  <si>
    <t>Аукцион в электронной форме, участниками которого могут быть только субъекты малого и среднего предпринимательства</t>
  </si>
  <si>
    <t>Запрос клтировок в электронной форме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</si>
  <si>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</si>
  <si>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62.01</t>
  </si>
  <si>
    <t>Поставка сервера</t>
  </si>
  <si>
    <t>69.20</t>
  </si>
  <si>
    <t>69.20.1</t>
  </si>
  <si>
    <t>Оказание услуг по аудиту (МСФО)</t>
  </si>
  <si>
    <t>Открытый аукцион в электронной форме, участниками которого могут быть только субъекты малого и среднего предпринимательста</t>
  </si>
  <si>
    <t>Поставка  компьютерных комплектующих</t>
  </si>
  <si>
    <t xml:space="preserve">Оказание услуг по проведению аудита на соответствие нормативно-правовым актам </t>
  </si>
  <si>
    <t>Открытый аукцион в электронной форме МСП</t>
  </si>
  <si>
    <t>Оказание услуг по аренде помещения</t>
  </si>
  <si>
    <t>77.39.19.</t>
  </si>
  <si>
    <t>Запрос котировок в электронной форме для СМП</t>
  </si>
  <si>
    <t>Монтаж структурированной кабельной системы</t>
  </si>
  <si>
    <t>43.21.10</t>
  </si>
  <si>
    <t>43.21</t>
  </si>
  <si>
    <t>Поставка картриджей (оригиналы)</t>
  </si>
  <si>
    <t xml:space="preserve"> Поставка электроэнергии (г. Мирный) </t>
  </si>
  <si>
    <t>68.10.</t>
  </si>
  <si>
    <t>Приобретение недвижимости</t>
  </si>
  <si>
    <t>Доработка ПО (псевдо-онлайн интеграция, процессинг, АБС)</t>
  </si>
  <si>
    <t>Доработка ПО (АБС: платежи, открытие счета)</t>
  </si>
  <si>
    <t>Доработка ПО (АБС: закрытие опер.дня)</t>
  </si>
  <si>
    <t>Поставка оборудования (обеспечение доступности транспортной карты)</t>
  </si>
  <si>
    <t>Поставка оборудования (обеспечение доступности процессинга)</t>
  </si>
  <si>
    <t>Поставка оборудования (обеспечение доступности АБС)</t>
  </si>
  <si>
    <t>Поставка системного ПО (обеспечение развития ИТ-процессов)</t>
  </si>
  <si>
    <t>Поставка ПО (развитие ИТ-процессов)</t>
  </si>
  <si>
    <t>Поставка ПО (суперкарта)</t>
  </si>
  <si>
    <t>Поставка ПО (CRM)</t>
  </si>
  <si>
    <t>Оказание консультационной услуги  (РСБУ)</t>
  </si>
  <si>
    <t>43.21.10.140</t>
  </si>
  <si>
    <t>Выполнение работ по монтажу охранно - пожарной и тревожной сигнализации</t>
  </si>
  <si>
    <t>Выполнение работ по монтажу видеонаблюдения</t>
  </si>
  <si>
    <t xml:space="preserve">Выполнение подрядных работ по реконструкции и ремонту нежилого помещения  </t>
  </si>
  <si>
    <t>Поставка ПО (электронная подпись) ИБ</t>
  </si>
  <si>
    <t>Предоставление доступа CRM</t>
  </si>
  <si>
    <t>Поставка лицензии (система предотвращения хищений - сессионный антифрод) СИБ</t>
  </si>
  <si>
    <t xml:space="preserve">Автоматизация выявления необычных сделок ЮЛ </t>
  </si>
  <si>
    <t>Настройка/аттестация контура ЕБС (СИБ)</t>
  </si>
  <si>
    <t>Поставка межсетевых экранов для банкоматов (250 шт.) (СИБ)</t>
  </si>
  <si>
    <t>Оказание консультационной услуги</t>
  </si>
  <si>
    <t>Поставка комплектующих для серверов СИБ</t>
  </si>
  <si>
    <t>Оказание услуг по продлению лицензий Qradar СИБ</t>
  </si>
  <si>
    <t>Оказание услуг по продлению лицензий CheckHoint (СИБ)</t>
  </si>
  <si>
    <t>Поставка серверного оборудования (СИБ)</t>
  </si>
  <si>
    <t>Оказание услуг по продлению лицензий TDS Bot-Trek (СИБ)</t>
  </si>
  <si>
    <t>Оказание услуг по продлению лицензий Серчинформ (СИБ)</t>
  </si>
  <si>
    <t>Поставка программнго обеспечения (СИБ) IDM-системы</t>
  </si>
  <si>
    <t>Поставка программнго обеспечения (СИБ) ISM лицензии</t>
  </si>
  <si>
    <t>Поставка программнго обеспечения Security Awareness (СИБ)</t>
  </si>
  <si>
    <t>Поставка программнго обеспечения - электронноеудостоверение (СИБ)</t>
  </si>
  <si>
    <t>Разработка программного обеспечения АЭБ - онлайн</t>
  </si>
  <si>
    <t>Разработка программного обеспечения - модуль Качество обслуживания</t>
  </si>
  <si>
    <t>Разработка программного обеспечения АЭБ Бизнес</t>
  </si>
  <si>
    <t>Разработка программного обеспечения - Банковские гарантии</t>
  </si>
  <si>
    <t>Разработка программного обеспечения - АЭБ бизнес (web версия)</t>
  </si>
  <si>
    <t>Разработка программного обеспечения - Маркет Плейс</t>
  </si>
  <si>
    <t>Разработка программного обеспечения - Краудфандинг</t>
  </si>
  <si>
    <t>Разработка программного обеспечения - оценка кредитной истории (Бизнес досье)</t>
  </si>
  <si>
    <t>Разработка программного обеспечения - Сайт Банка</t>
  </si>
  <si>
    <t>Поставка лицензий - решение от Isimple Message Gate</t>
  </si>
  <si>
    <t>Внедрение решения от Isimple Message Gate</t>
  </si>
  <si>
    <t>Поставка лицензий на решение от Softline IVR</t>
  </si>
  <si>
    <t>Разработка программного обеспечения - чат бот</t>
  </si>
  <si>
    <t>Разработка программного обеспечения - сопровождение розничных кредитов</t>
  </si>
  <si>
    <t>Разработка программного обеспечения - кредитный конвейер</t>
  </si>
  <si>
    <t>Разработка программного обеспечения - Debt Collection</t>
  </si>
  <si>
    <t>Разработка программного обеспечения - анализ и мониторинг по выданным кредитам (ДРМ)</t>
  </si>
  <si>
    <t>Поставка программнго обеспечения - приобретение решения от IBM (ДРМ)</t>
  </si>
  <si>
    <t>Разработка программного обеспечения - трансп.карта Якутии</t>
  </si>
  <si>
    <t>Внедрение  «пакетного» предложения для зарплатных проектов на базе продукта MasterCard SAP - коммерческий зарплатный проект</t>
  </si>
  <si>
    <t>Подключение к проограмме лояльности платежной системы МИР - привет МИР</t>
  </si>
  <si>
    <t>Внедрение сервиса Pin-By-SMS - виртуальная доставка пин-кодов</t>
  </si>
  <si>
    <t>Разработка программного обеспечения-единая база рисковых событий</t>
  </si>
  <si>
    <t>Поставка программного обеспечения - ВПОДК</t>
  </si>
  <si>
    <t>Разработка программного обеспечения - САПРАН</t>
  </si>
  <si>
    <t>Разработка программного обеспечения - конструктор отчетов</t>
  </si>
  <si>
    <t>Разработка программного обеспечения - Helpdesk</t>
  </si>
  <si>
    <t>Разработка и внедрение программного обеспечения - штрихкодирование при инкассации</t>
  </si>
  <si>
    <t>Поставка оборудования - сейф кейсы</t>
  </si>
  <si>
    <t>Поставка программнго обеспечения - Safe-tech Электронная подпись</t>
  </si>
  <si>
    <t>Внедрение программного обеспечения -внедрениеCRM для корпоративного бизнеса</t>
  </si>
  <si>
    <t>Внедрение программного обеспечения - внедрениеCRM для розничного бизнеса</t>
  </si>
  <si>
    <t>Поставка программнго обеспечения - стратегический фонд</t>
  </si>
  <si>
    <t>Поставка оборудования - кампусный проект</t>
  </si>
  <si>
    <t>Разработка программного обеспечения (Debt Collection)</t>
  </si>
  <si>
    <t>Поставка ПП</t>
  </si>
  <si>
    <t>Поставка ТМЦ</t>
  </si>
  <si>
    <t>Выполнение ремонтных работ (дополнительно)  на базе по ул. Озерной, 4/6.</t>
  </si>
  <si>
    <t>субъекты МСП</t>
  </si>
  <si>
    <t>Оказание услуг по технической поддержке ПП</t>
  </si>
  <si>
    <t>68.10.1</t>
  </si>
  <si>
    <t>43.3</t>
  </si>
  <si>
    <t>или 51,96 %</t>
  </si>
  <si>
    <t>ИЗМЕНЕНИЕ  №  1</t>
  </si>
  <si>
    <t>К ПЛАНУ ЗАКУПКИ ТОВАРОВ, РАБОТ, УСЛУГ</t>
  </si>
  <si>
    <t xml:space="preserve">Протокол №_____  от «_____» _____________ 2019г. </t>
  </si>
  <si>
    <t xml:space="preserve">Протокол заседания № 197 от «31» октября 2019г. 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</si>
</sst>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8">
    <xf numFmtId="0" fontId="0" fillId="0" borderId="0" xfId="0"/>
    <xf numFmtId="0" fontId="2" fillId="2" borderId="33" xfId="0" applyFont="1" applyFill="1" applyBorder="1" applyAlignment="1">
      <alignment horizontal="center" vertical="center" wrapText="1"/>
    </xf>
    <xf numFmtId="17" fontId="2" fillId="2" borderId="3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/>
    <xf numFmtId="0" fontId="5" fillId="2" borderId="0" xfId="0" applyFont="1" applyFill="1"/>
    <xf numFmtId="0" fontId="6" fillId="2" borderId="0" xfId="0" applyNumberFormat="1" applyFont="1" applyFill="1"/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29" xfId="0" applyNumberFormat="1" applyFont="1" applyFill="1" applyBorder="1" applyAlignment="1">
      <alignment horizontal="center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" fontId="5" fillId="2" borderId="33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4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7" fontId="5" fillId="2" borderId="42" xfId="0" applyNumberFormat="1" applyFont="1" applyFill="1" applyBorder="1" applyAlignment="1">
      <alignment horizontal="center" vertical="center" wrapText="1"/>
    </xf>
    <xf numFmtId="17" fontId="5" fillId="2" borderId="34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7" fontId="5" fillId="2" borderId="35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17" fontId="2" fillId="2" borderId="2" xfId="2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4" fontId="5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4" fontId="8" fillId="2" borderId="33" xfId="0" applyNumberFormat="1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5" fillId="2" borderId="47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7" fontId="5" fillId="2" borderId="19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17" fontId="5" fillId="2" borderId="38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7" fontId="2" fillId="2" borderId="35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/>
    <xf numFmtId="4" fontId="6" fillId="2" borderId="0" xfId="0" applyNumberFormat="1" applyFont="1" applyFill="1" applyAlignment="1"/>
    <xf numFmtId="4" fontId="6" fillId="2" borderId="0" xfId="0" applyNumberFormat="1" applyFont="1" applyFill="1" applyBorder="1" applyAlignment="1"/>
    <xf numFmtId="165" fontId="6" fillId="2" borderId="0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/>
    </xf>
    <xf numFmtId="4" fontId="8" fillId="2" borderId="38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center"/>
    </xf>
    <xf numFmtId="17" fontId="5" fillId="2" borderId="0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horizontal="center"/>
    </xf>
    <xf numFmtId="3" fontId="8" fillId="2" borderId="33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4" fontId="8" fillId="2" borderId="35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164" fontId="5" fillId="2" borderId="50" xfId="0" applyNumberFormat="1" applyFont="1" applyFill="1" applyBorder="1" applyAlignment="1">
      <alignment horizontal="center" vertical="center" wrapText="1"/>
    </xf>
    <xf numFmtId="17" fontId="8" fillId="2" borderId="3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17" fontId="2" fillId="2" borderId="38" xfId="0" applyNumberFormat="1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17" fontId="2" fillId="2" borderId="38" xfId="2" applyNumberFormat="1" applyFont="1" applyFill="1" applyBorder="1" applyAlignment="1">
      <alignment horizontal="center" vertical="center" wrapText="1"/>
    </xf>
    <xf numFmtId="17" fontId="2" fillId="2" borderId="19" xfId="0" applyNumberFormat="1" applyFont="1" applyFill="1" applyBorder="1" applyAlignment="1">
      <alignment horizontal="center" vertical="center" wrapText="1"/>
    </xf>
    <xf numFmtId="17" fontId="2" fillId="2" borderId="34" xfId="0" applyNumberFormat="1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" fontId="5" fillId="2" borderId="36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17" fontId="5" fillId="2" borderId="50" xfId="0" applyNumberFormat="1" applyFont="1" applyFill="1" applyBorder="1" applyAlignment="1">
      <alignment horizontal="center" vertical="center" wrapText="1"/>
    </xf>
    <xf numFmtId="3" fontId="8" fillId="2" borderId="35" xfId="0" applyNumberFormat="1" applyFont="1" applyFill="1" applyBorder="1" applyAlignment="1">
      <alignment horizontal="center" vertical="center" wrapText="1"/>
    </xf>
    <xf numFmtId="17" fontId="2" fillId="2" borderId="36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/>
    <xf numFmtId="4" fontId="2" fillId="4" borderId="33" xfId="0" applyNumberFormat="1" applyFont="1" applyFill="1" applyBorder="1" applyAlignment="1">
      <alignment horizontal="center" vertical="center" wrapText="1"/>
    </xf>
    <xf numFmtId="4" fontId="2" fillId="4" borderId="35" xfId="0" applyNumberFormat="1" applyFont="1" applyFill="1" applyBorder="1" applyAlignment="1">
      <alignment horizontal="center" vertical="center" wrapText="1"/>
    </xf>
    <xf numFmtId="4" fontId="8" fillId="4" borderId="33" xfId="0" applyNumberFormat="1" applyFont="1" applyFill="1" applyBorder="1" applyAlignment="1">
      <alignment horizontal="center" vertical="center" wrapText="1"/>
    </xf>
    <xf numFmtId="4" fontId="8" fillId="4" borderId="35" xfId="0" applyNumberFormat="1" applyFont="1" applyFill="1" applyBorder="1" applyAlignment="1">
      <alignment horizontal="center" vertical="center" wrapText="1"/>
    </xf>
    <xf numFmtId="4" fontId="5" fillId="4" borderId="33" xfId="0" applyNumberFormat="1" applyFont="1" applyFill="1" applyBorder="1" applyAlignment="1">
      <alignment horizontal="center" vertical="center" wrapText="1"/>
    </xf>
    <xf numFmtId="164" fontId="5" fillId="4" borderId="33" xfId="0" applyNumberFormat="1" applyFont="1" applyFill="1" applyBorder="1" applyAlignment="1">
      <alignment horizontal="center" vertical="center" wrapText="1"/>
    </xf>
    <xf numFmtId="4" fontId="9" fillId="4" borderId="44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5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2" fillId="4" borderId="38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5" fillId="4" borderId="35" xfId="0" applyNumberFormat="1" applyFont="1" applyFill="1" applyBorder="1" applyAlignment="1">
      <alignment horizontal="center" vertical="center" wrapText="1"/>
    </xf>
    <xf numFmtId="164" fontId="5" fillId="4" borderId="34" xfId="0" applyNumberFormat="1" applyFont="1" applyFill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4" fontId="2" fillId="4" borderId="36" xfId="0" applyNumberFormat="1" applyFont="1" applyFill="1" applyBorder="1" applyAlignment="1">
      <alignment horizontal="center" vertical="center" wrapText="1"/>
    </xf>
    <xf numFmtId="4" fontId="2" fillId="4" borderId="2" xfId="2" applyNumberFormat="1" applyFont="1" applyFill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44" xfId="0" applyNumberFormat="1" applyFont="1" applyFill="1" applyBorder="1" applyAlignment="1">
      <alignment horizontal="center" vertical="center" wrapText="1"/>
    </xf>
    <xf numFmtId="4" fontId="5" fillId="4" borderId="38" xfId="0" applyNumberFormat="1" applyFont="1" applyFill="1" applyBorder="1" applyAlignment="1">
      <alignment horizontal="center" vertical="center" wrapText="1"/>
    </xf>
    <xf numFmtId="164" fontId="5" fillId="4" borderId="5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>
      <alignment horizont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9"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98"/>
  <sheetViews>
    <sheetView tabSelected="1" zoomScale="70" zoomScaleNormal="70" workbookViewId="0">
      <pane xSplit="7" ySplit="26" topLeftCell="H288" activePane="bottomRight" state="frozen"/>
      <selection pane="topRight" activeCell="G1" sqref="G1"/>
      <selection pane="bottomLeft" activeCell="A26" sqref="A26"/>
      <selection pane="bottomRight" activeCell="N304" sqref="N304"/>
    </sheetView>
  </sheetViews>
  <sheetFormatPr defaultRowHeight="12.75"/>
  <cols>
    <col min="1" max="2" width="6.42578125" style="3" customWidth="1"/>
    <col min="3" max="3" width="9.140625" style="3" hidden="1" customWidth="1"/>
    <col min="4" max="4" width="8.140625" style="3" customWidth="1"/>
    <col min="5" max="5" width="11.7109375" style="3" hidden="1" customWidth="1"/>
    <col min="6" max="6" width="12" style="3" customWidth="1"/>
    <col min="7" max="7" width="33" style="3" customWidth="1"/>
    <col min="8" max="8" width="15.42578125" style="3" customWidth="1"/>
    <col min="9" max="9" width="11.7109375" style="3" customWidth="1"/>
    <col min="10" max="10" width="10.85546875" style="3" customWidth="1"/>
    <col min="11" max="11" width="11.42578125" style="3" customWidth="1"/>
    <col min="12" max="12" width="14" style="3" bestFit="1" customWidth="1"/>
    <col min="13" max="13" width="20.7109375" style="3" customWidth="1"/>
    <col min="14" max="14" width="19" style="3" customWidth="1"/>
    <col min="15" max="15" width="15.85546875" style="3" customWidth="1"/>
    <col min="16" max="16" width="16.140625" style="3" customWidth="1"/>
    <col min="17" max="17" width="13.5703125" style="3" customWidth="1"/>
    <col min="18" max="18" width="19.42578125" style="3" customWidth="1"/>
    <col min="19" max="19" width="9.42578125" style="3" customWidth="1"/>
    <col min="20" max="20" width="20.85546875" style="3" customWidth="1"/>
    <col min="21" max="251" width="9.140625" style="3"/>
    <col min="252" max="252" width="7" style="3" bestFit="1" customWidth="1"/>
    <col min="253" max="253" width="0" style="3" hidden="1" customWidth="1"/>
    <col min="254" max="254" width="9.140625" style="3"/>
    <col min="255" max="255" width="0" style="3" hidden="1" customWidth="1"/>
    <col min="256" max="256" width="13.5703125" style="3" customWidth="1"/>
    <col min="257" max="257" width="34.5703125" style="3" customWidth="1"/>
    <col min="258" max="258" width="17.7109375" style="3" customWidth="1"/>
    <col min="259" max="259" width="14.5703125" style="3" customWidth="1"/>
    <col min="260" max="260" width="11.7109375" style="3" customWidth="1"/>
    <col min="261" max="261" width="17.5703125" style="3" customWidth="1"/>
    <col min="262" max="262" width="14" style="3" bestFit="1" customWidth="1"/>
    <col min="263" max="263" width="30.140625" style="3" bestFit="1" customWidth="1"/>
    <col min="264" max="264" width="18" style="3" bestFit="1" customWidth="1"/>
    <col min="265" max="265" width="25.140625" style="3" customWidth="1"/>
    <col min="266" max="266" width="21.28515625" style="3" customWidth="1"/>
    <col min="267" max="267" width="18.85546875" style="3" customWidth="1"/>
    <col min="268" max="268" width="16" style="3" bestFit="1" customWidth="1"/>
    <col min="269" max="269" width="13.85546875" style="3" bestFit="1" customWidth="1"/>
    <col min="270" max="270" width="21.42578125" style="3" customWidth="1"/>
    <col min="271" max="507" width="9.140625" style="3"/>
    <col min="508" max="508" width="7" style="3" bestFit="1" customWidth="1"/>
    <col min="509" max="509" width="0" style="3" hidden="1" customWidth="1"/>
    <col min="510" max="510" width="9.140625" style="3"/>
    <col min="511" max="511" width="0" style="3" hidden="1" customWidth="1"/>
    <col min="512" max="512" width="13.5703125" style="3" customWidth="1"/>
    <col min="513" max="513" width="34.5703125" style="3" customWidth="1"/>
    <col min="514" max="514" width="17.7109375" style="3" customWidth="1"/>
    <col min="515" max="515" width="14.5703125" style="3" customWidth="1"/>
    <col min="516" max="516" width="11.7109375" style="3" customWidth="1"/>
    <col min="517" max="517" width="17.5703125" style="3" customWidth="1"/>
    <col min="518" max="518" width="14" style="3" bestFit="1" customWidth="1"/>
    <col min="519" max="519" width="30.140625" style="3" bestFit="1" customWidth="1"/>
    <col min="520" max="520" width="18" style="3" bestFit="1" customWidth="1"/>
    <col min="521" max="521" width="25.140625" style="3" customWidth="1"/>
    <col min="522" max="522" width="21.28515625" style="3" customWidth="1"/>
    <col min="523" max="523" width="18.85546875" style="3" customWidth="1"/>
    <col min="524" max="524" width="16" style="3" bestFit="1" customWidth="1"/>
    <col min="525" max="525" width="13.85546875" style="3" bestFit="1" customWidth="1"/>
    <col min="526" max="526" width="21.42578125" style="3" customWidth="1"/>
    <col min="527" max="763" width="9.140625" style="3"/>
    <col min="764" max="764" width="7" style="3" bestFit="1" customWidth="1"/>
    <col min="765" max="765" width="0" style="3" hidden="1" customWidth="1"/>
    <col min="766" max="766" width="9.140625" style="3"/>
    <col min="767" max="767" width="0" style="3" hidden="1" customWidth="1"/>
    <col min="768" max="768" width="13.5703125" style="3" customWidth="1"/>
    <col min="769" max="769" width="34.5703125" style="3" customWidth="1"/>
    <col min="770" max="770" width="17.7109375" style="3" customWidth="1"/>
    <col min="771" max="771" width="14.5703125" style="3" customWidth="1"/>
    <col min="772" max="772" width="11.7109375" style="3" customWidth="1"/>
    <col min="773" max="773" width="17.5703125" style="3" customWidth="1"/>
    <col min="774" max="774" width="14" style="3" bestFit="1" customWidth="1"/>
    <col min="775" max="775" width="30.140625" style="3" bestFit="1" customWidth="1"/>
    <col min="776" max="776" width="18" style="3" bestFit="1" customWidth="1"/>
    <col min="777" max="777" width="25.140625" style="3" customWidth="1"/>
    <col min="778" max="778" width="21.28515625" style="3" customWidth="1"/>
    <col min="779" max="779" width="18.85546875" style="3" customWidth="1"/>
    <col min="780" max="780" width="16" style="3" bestFit="1" customWidth="1"/>
    <col min="781" max="781" width="13.85546875" style="3" bestFit="1" customWidth="1"/>
    <col min="782" max="782" width="21.42578125" style="3" customWidth="1"/>
    <col min="783" max="1019" width="9.140625" style="3"/>
    <col min="1020" max="1020" width="7" style="3" bestFit="1" customWidth="1"/>
    <col min="1021" max="1021" width="0" style="3" hidden="1" customWidth="1"/>
    <col min="1022" max="1022" width="9.140625" style="3"/>
    <col min="1023" max="1023" width="0" style="3" hidden="1" customWidth="1"/>
    <col min="1024" max="1024" width="13.5703125" style="3" customWidth="1"/>
    <col min="1025" max="1025" width="34.5703125" style="3" customWidth="1"/>
    <col min="1026" max="1026" width="17.7109375" style="3" customWidth="1"/>
    <col min="1027" max="1027" width="14.5703125" style="3" customWidth="1"/>
    <col min="1028" max="1028" width="11.7109375" style="3" customWidth="1"/>
    <col min="1029" max="1029" width="17.5703125" style="3" customWidth="1"/>
    <col min="1030" max="1030" width="14" style="3" bestFit="1" customWidth="1"/>
    <col min="1031" max="1031" width="30.140625" style="3" bestFit="1" customWidth="1"/>
    <col min="1032" max="1032" width="18" style="3" bestFit="1" customWidth="1"/>
    <col min="1033" max="1033" width="25.140625" style="3" customWidth="1"/>
    <col min="1034" max="1034" width="21.28515625" style="3" customWidth="1"/>
    <col min="1035" max="1035" width="18.85546875" style="3" customWidth="1"/>
    <col min="1036" max="1036" width="16" style="3" bestFit="1" customWidth="1"/>
    <col min="1037" max="1037" width="13.85546875" style="3" bestFit="1" customWidth="1"/>
    <col min="1038" max="1038" width="21.42578125" style="3" customWidth="1"/>
    <col min="1039" max="1275" width="9.140625" style="3"/>
    <col min="1276" max="1276" width="7" style="3" bestFit="1" customWidth="1"/>
    <col min="1277" max="1277" width="0" style="3" hidden="1" customWidth="1"/>
    <col min="1278" max="1278" width="9.140625" style="3"/>
    <col min="1279" max="1279" width="0" style="3" hidden="1" customWidth="1"/>
    <col min="1280" max="1280" width="13.5703125" style="3" customWidth="1"/>
    <col min="1281" max="1281" width="34.5703125" style="3" customWidth="1"/>
    <col min="1282" max="1282" width="17.7109375" style="3" customWidth="1"/>
    <col min="1283" max="1283" width="14.5703125" style="3" customWidth="1"/>
    <col min="1284" max="1284" width="11.7109375" style="3" customWidth="1"/>
    <col min="1285" max="1285" width="17.5703125" style="3" customWidth="1"/>
    <col min="1286" max="1286" width="14" style="3" bestFit="1" customWidth="1"/>
    <col min="1287" max="1287" width="30.140625" style="3" bestFit="1" customWidth="1"/>
    <col min="1288" max="1288" width="18" style="3" bestFit="1" customWidth="1"/>
    <col min="1289" max="1289" width="25.140625" style="3" customWidth="1"/>
    <col min="1290" max="1290" width="21.28515625" style="3" customWidth="1"/>
    <col min="1291" max="1291" width="18.85546875" style="3" customWidth="1"/>
    <col min="1292" max="1292" width="16" style="3" bestFit="1" customWidth="1"/>
    <col min="1293" max="1293" width="13.85546875" style="3" bestFit="1" customWidth="1"/>
    <col min="1294" max="1294" width="21.42578125" style="3" customWidth="1"/>
    <col min="1295" max="1531" width="9.140625" style="3"/>
    <col min="1532" max="1532" width="7" style="3" bestFit="1" customWidth="1"/>
    <col min="1533" max="1533" width="0" style="3" hidden="1" customWidth="1"/>
    <col min="1534" max="1534" width="9.140625" style="3"/>
    <col min="1535" max="1535" width="0" style="3" hidden="1" customWidth="1"/>
    <col min="1536" max="1536" width="13.5703125" style="3" customWidth="1"/>
    <col min="1537" max="1537" width="34.5703125" style="3" customWidth="1"/>
    <col min="1538" max="1538" width="17.7109375" style="3" customWidth="1"/>
    <col min="1539" max="1539" width="14.5703125" style="3" customWidth="1"/>
    <col min="1540" max="1540" width="11.7109375" style="3" customWidth="1"/>
    <col min="1541" max="1541" width="17.5703125" style="3" customWidth="1"/>
    <col min="1542" max="1542" width="14" style="3" bestFit="1" customWidth="1"/>
    <col min="1543" max="1543" width="30.140625" style="3" bestFit="1" customWidth="1"/>
    <col min="1544" max="1544" width="18" style="3" bestFit="1" customWidth="1"/>
    <col min="1545" max="1545" width="25.140625" style="3" customWidth="1"/>
    <col min="1546" max="1546" width="21.28515625" style="3" customWidth="1"/>
    <col min="1547" max="1547" width="18.85546875" style="3" customWidth="1"/>
    <col min="1548" max="1548" width="16" style="3" bestFit="1" customWidth="1"/>
    <col min="1549" max="1549" width="13.85546875" style="3" bestFit="1" customWidth="1"/>
    <col min="1550" max="1550" width="21.42578125" style="3" customWidth="1"/>
    <col min="1551" max="1787" width="9.140625" style="3"/>
    <col min="1788" max="1788" width="7" style="3" bestFit="1" customWidth="1"/>
    <col min="1789" max="1789" width="0" style="3" hidden="1" customWidth="1"/>
    <col min="1790" max="1790" width="9.140625" style="3"/>
    <col min="1791" max="1791" width="0" style="3" hidden="1" customWidth="1"/>
    <col min="1792" max="1792" width="13.5703125" style="3" customWidth="1"/>
    <col min="1793" max="1793" width="34.5703125" style="3" customWidth="1"/>
    <col min="1794" max="1794" width="17.7109375" style="3" customWidth="1"/>
    <col min="1795" max="1795" width="14.5703125" style="3" customWidth="1"/>
    <col min="1796" max="1796" width="11.7109375" style="3" customWidth="1"/>
    <col min="1797" max="1797" width="17.5703125" style="3" customWidth="1"/>
    <col min="1798" max="1798" width="14" style="3" bestFit="1" customWidth="1"/>
    <col min="1799" max="1799" width="30.140625" style="3" bestFit="1" customWidth="1"/>
    <col min="1800" max="1800" width="18" style="3" bestFit="1" customWidth="1"/>
    <col min="1801" max="1801" width="25.140625" style="3" customWidth="1"/>
    <col min="1802" max="1802" width="21.28515625" style="3" customWidth="1"/>
    <col min="1803" max="1803" width="18.85546875" style="3" customWidth="1"/>
    <col min="1804" max="1804" width="16" style="3" bestFit="1" customWidth="1"/>
    <col min="1805" max="1805" width="13.85546875" style="3" bestFit="1" customWidth="1"/>
    <col min="1806" max="1806" width="21.42578125" style="3" customWidth="1"/>
    <col min="1807" max="2043" width="9.140625" style="3"/>
    <col min="2044" max="2044" width="7" style="3" bestFit="1" customWidth="1"/>
    <col min="2045" max="2045" width="0" style="3" hidden="1" customWidth="1"/>
    <col min="2046" max="2046" width="9.140625" style="3"/>
    <col min="2047" max="2047" width="0" style="3" hidden="1" customWidth="1"/>
    <col min="2048" max="2048" width="13.5703125" style="3" customWidth="1"/>
    <col min="2049" max="2049" width="34.5703125" style="3" customWidth="1"/>
    <col min="2050" max="2050" width="17.7109375" style="3" customWidth="1"/>
    <col min="2051" max="2051" width="14.5703125" style="3" customWidth="1"/>
    <col min="2052" max="2052" width="11.7109375" style="3" customWidth="1"/>
    <col min="2053" max="2053" width="17.5703125" style="3" customWidth="1"/>
    <col min="2054" max="2054" width="14" style="3" bestFit="1" customWidth="1"/>
    <col min="2055" max="2055" width="30.140625" style="3" bestFit="1" customWidth="1"/>
    <col min="2056" max="2056" width="18" style="3" bestFit="1" customWidth="1"/>
    <col min="2057" max="2057" width="25.140625" style="3" customWidth="1"/>
    <col min="2058" max="2058" width="21.28515625" style="3" customWidth="1"/>
    <col min="2059" max="2059" width="18.85546875" style="3" customWidth="1"/>
    <col min="2060" max="2060" width="16" style="3" bestFit="1" customWidth="1"/>
    <col min="2061" max="2061" width="13.85546875" style="3" bestFit="1" customWidth="1"/>
    <col min="2062" max="2062" width="21.42578125" style="3" customWidth="1"/>
    <col min="2063" max="2299" width="9.140625" style="3"/>
    <col min="2300" max="2300" width="7" style="3" bestFit="1" customWidth="1"/>
    <col min="2301" max="2301" width="0" style="3" hidden="1" customWidth="1"/>
    <col min="2302" max="2302" width="9.140625" style="3"/>
    <col min="2303" max="2303" width="0" style="3" hidden="1" customWidth="1"/>
    <col min="2304" max="2304" width="13.5703125" style="3" customWidth="1"/>
    <col min="2305" max="2305" width="34.5703125" style="3" customWidth="1"/>
    <col min="2306" max="2306" width="17.7109375" style="3" customWidth="1"/>
    <col min="2307" max="2307" width="14.5703125" style="3" customWidth="1"/>
    <col min="2308" max="2308" width="11.7109375" style="3" customWidth="1"/>
    <col min="2309" max="2309" width="17.5703125" style="3" customWidth="1"/>
    <col min="2310" max="2310" width="14" style="3" bestFit="1" customWidth="1"/>
    <col min="2311" max="2311" width="30.140625" style="3" bestFit="1" customWidth="1"/>
    <col min="2312" max="2312" width="18" style="3" bestFit="1" customWidth="1"/>
    <col min="2313" max="2313" width="25.140625" style="3" customWidth="1"/>
    <col min="2314" max="2314" width="21.28515625" style="3" customWidth="1"/>
    <col min="2315" max="2315" width="18.85546875" style="3" customWidth="1"/>
    <col min="2316" max="2316" width="16" style="3" bestFit="1" customWidth="1"/>
    <col min="2317" max="2317" width="13.85546875" style="3" bestFit="1" customWidth="1"/>
    <col min="2318" max="2318" width="21.42578125" style="3" customWidth="1"/>
    <col min="2319" max="2555" width="9.140625" style="3"/>
    <col min="2556" max="2556" width="7" style="3" bestFit="1" customWidth="1"/>
    <col min="2557" max="2557" width="0" style="3" hidden="1" customWidth="1"/>
    <col min="2558" max="2558" width="9.140625" style="3"/>
    <col min="2559" max="2559" width="0" style="3" hidden="1" customWidth="1"/>
    <col min="2560" max="2560" width="13.5703125" style="3" customWidth="1"/>
    <col min="2561" max="2561" width="34.5703125" style="3" customWidth="1"/>
    <col min="2562" max="2562" width="17.7109375" style="3" customWidth="1"/>
    <col min="2563" max="2563" width="14.5703125" style="3" customWidth="1"/>
    <col min="2564" max="2564" width="11.7109375" style="3" customWidth="1"/>
    <col min="2565" max="2565" width="17.5703125" style="3" customWidth="1"/>
    <col min="2566" max="2566" width="14" style="3" bestFit="1" customWidth="1"/>
    <col min="2567" max="2567" width="30.140625" style="3" bestFit="1" customWidth="1"/>
    <col min="2568" max="2568" width="18" style="3" bestFit="1" customWidth="1"/>
    <col min="2569" max="2569" width="25.140625" style="3" customWidth="1"/>
    <col min="2570" max="2570" width="21.28515625" style="3" customWidth="1"/>
    <col min="2571" max="2571" width="18.85546875" style="3" customWidth="1"/>
    <col min="2572" max="2572" width="16" style="3" bestFit="1" customWidth="1"/>
    <col min="2573" max="2573" width="13.85546875" style="3" bestFit="1" customWidth="1"/>
    <col min="2574" max="2574" width="21.42578125" style="3" customWidth="1"/>
    <col min="2575" max="2811" width="9.140625" style="3"/>
    <col min="2812" max="2812" width="7" style="3" bestFit="1" customWidth="1"/>
    <col min="2813" max="2813" width="0" style="3" hidden="1" customWidth="1"/>
    <col min="2814" max="2814" width="9.140625" style="3"/>
    <col min="2815" max="2815" width="0" style="3" hidden="1" customWidth="1"/>
    <col min="2816" max="2816" width="13.5703125" style="3" customWidth="1"/>
    <col min="2817" max="2817" width="34.5703125" style="3" customWidth="1"/>
    <col min="2818" max="2818" width="17.7109375" style="3" customWidth="1"/>
    <col min="2819" max="2819" width="14.5703125" style="3" customWidth="1"/>
    <col min="2820" max="2820" width="11.7109375" style="3" customWidth="1"/>
    <col min="2821" max="2821" width="17.5703125" style="3" customWidth="1"/>
    <col min="2822" max="2822" width="14" style="3" bestFit="1" customWidth="1"/>
    <col min="2823" max="2823" width="30.140625" style="3" bestFit="1" customWidth="1"/>
    <col min="2824" max="2824" width="18" style="3" bestFit="1" customWidth="1"/>
    <col min="2825" max="2825" width="25.140625" style="3" customWidth="1"/>
    <col min="2826" max="2826" width="21.28515625" style="3" customWidth="1"/>
    <col min="2827" max="2827" width="18.85546875" style="3" customWidth="1"/>
    <col min="2828" max="2828" width="16" style="3" bestFit="1" customWidth="1"/>
    <col min="2829" max="2829" width="13.85546875" style="3" bestFit="1" customWidth="1"/>
    <col min="2830" max="2830" width="21.42578125" style="3" customWidth="1"/>
    <col min="2831" max="3067" width="9.140625" style="3"/>
    <col min="3068" max="3068" width="7" style="3" bestFit="1" customWidth="1"/>
    <col min="3069" max="3069" width="0" style="3" hidden="1" customWidth="1"/>
    <col min="3070" max="3070" width="9.140625" style="3"/>
    <col min="3071" max="3071" width="0" style="3" hidden="1" customWidth="1"/>
    <col min="3072" max="3072" width="13.5703125" style="3" customWidth="1"/>
    <col min="3073" max="3073" width="34.5703125" style="3" customWidth="1"/>
    <col min="3074" max="3074" width="17.7109375" style="3" customWidth="1"/>
    <col min="3075" max="3075" width="14.5703125" style="3" customWidth="1"/>
    <col min="3076" max="3076" width="11.7109375" style="3" customWidth="1"/>
    <col min="3077" max="3077" width="17.5703125" style="3" customWidth="1"/>
    <col min="3078" max="3078" width="14" style="3" bestFit="1" customWidth="1"/>
    <col min="3079" max="3079" width="30.140625" style="3" bestFit="1" customWidth="1"/>
    <col min="3080" max="3080" width="18" style="3" bestFit="1" customWidth="1"/>
    <col min="3081" max="3081" width="25.140625" style="3" customWidth="1"/>
    <col min="3082" max="3082" width="21.28515625" style="3" customWidth="1"/>
    <col min="3083" max="3083" width="18.85546875" style="3" customWidth="1"/>
    <col min="3084" max="3084" width="16" style="3" bestFit="1" customWidth="1"/>
    <col min="3085" max="3085" width="13.85546875" style="3" bestFit="1" customWidth="1"/>
    <col min="3086" max="3086" width="21.42578125" style="3" customWidth="1"/>
    <col min="3087" max="3323" width="9.140625" style="3"/>
    <col min="3324" max="3324" width="7" style="3" bestFit="1" customWidth="1"/>
    <col min="3325" max="3325" width="0" style="3" hidden="1" customWidth="1"/>
    <col min="3326" max="3326" width="9.140625" style="3"/>
    <col min="3327" max="3327" width="0" style="3" hidden="1" customWidth="1"/>
    <col min="3328" max="3328" width="13.5703125" style="3" customWidth="1"/>
    <col min="3329" max="3329" width="34.5703125" style="3" customWidth="1"/>
    <col min="3330" max="3330" width="17.7109375" style="3" customWidth="1"/>
    <col min="3331" max="3331" width="14.5703125" style="3" customWidth="1"/>
    <col min="3332" max="3332" width="11.7109375" style="3" customWidth="1"/>
    <col min="3333" max="3333" width="17.5703125" style="3" customWidth="1"/>
    <col min="3334" max="3334" width="14" style="3" bestFit="1" customWidth="1"/>
    <col min="3335" max="3335" width="30.140625" style="3" bestFit="1" customWidth="1"/>
    <col min="3336" max="3336" width="18" style="3" bestFit="1" customWidth="1"/>
    <col min="3337" max="3337" width="25.140625" style="3" customWidth="1"/>
    <col min="3338" max="3338" width="21.28515625" style="3" customWidth="1"/>
    <col min="3339" max="3339" width="18.85546875" style="3" customWidth="1"/>
    <col min="3340" max="3340" width="16" style="3" bestFit="1" customWidth="1"/>
    <col min="3341" max="3341" width="13.85546875" style="3" bestFit="1" customWidth="1"/>
    <col min="3342" max="3342" width="21.42578125" style="3" customWidth="1"/>
    <col min="3343" max="3579" width="9.140625" style="3"/>
    <col min="3580" max="3580" width="7" style="3" bestFit="1" customWidth="1"/>
    <col min="3581" max="3581" width="0" style="3" hidden="1" customWidth="1"/>
    <col min="3582" max="3582" width="9.140625" style="3"/>
    <col min="3583" max="3583" width="0" style="3" hidden="1" customWidth="1"/>
    <col min="3584" max="3584" width="13.5703125" style="3" customWidth="1"/>
    <col min="3585" max="3585" width="34.5703125" style="3" customWidth="1"/>
    <col min="3586" max="3586" width="17.7109375" style="3" customWidth="1"/>
    <col min="3587" max="3587" width="14.5703125" style="3" customWidth="1"/>
    <col min="3588" max="3588" width="11.7109375" style="3" customWidth="1"/>
    <col min="3589" max="3589" width="17.5703125" style="3" customWidth="1"/>
    <col min="3590" max="3590" width="14" style="3" bestFit="1" customWidth="1"/>
    <col min="3591" max="3591" width="30.140625" style="3" bestFit="1" customWidth="1"/>
    <col min="3592" max="3592" width="18" style="3" bestFit="1" customWidth="1"/>
    <col min="3593" max="3593" width="25.140625" style="3" customWidth="1"/>
    <col min="3594" max="3594" width="21.28515625" style="3" customWidth="1"/>
    <col min="3595" max="3595" width="18.85546875" style="3" customWidth="1"/>
    <col min="3596" max="3596" width="16" style="3" bestFit="1" customWidth="1"/>
    <col min="3597" max="3597" width="13.85546875" style="3" bestFit="1" customWidth="1"/>
    <col min="3598" max="3598" width="21.42578125" style="3" customWidth="1"/>
    <col min="3599" max="3835" width="9.140625" style="3"/>
    <col min="3836" max="3836" width="7" style="3" bestFit="1" customWidth="1"/>
    <col min="3837" max="3837" width="0" style="3" hidden="1" customWidth="1"/>
    <col min="3838" max="3838" width="9.140625" style="3"/>
    <col min="3839" max="3839" width="0" style="3" hidden="1" customWidth="1"/>
    <col min="3840" max="3840" width="13.5703125" style="3" customWidth="1"/>
    <col min="3841" max="3841" width="34.5703125" style="3" customWidth="1"/>
    <col min="3842" max="3842" width="17.7109375" style="3" customWidth="1"/>
    <col min="3843" max="3843" width="14.5703125" style="3" customWidth="1"/>
    <col min="3844" max="3844" width="11.7109375" style="3" customWidth="1"/>
    <col min="3845" max="3845" width="17.5703125" style="3" customWidth="1"/>
    <col min="3846" max="3846" width="14" style="3" bestFit="1" customWidth="1"/>
    <col min="3847" max="3847" width="30.140625" style="3" bestFit="1" customWidth="1"/>
    <col min="3848" max="3848" width="18" style="3" bestFit="1" customWidth="1"/>
    <col min="3849" max="3849" width="25.140625" style="3" customWidth="1"/>
    <col min="3850" max="3850" width="21.28515625" style="3" customWidth="1"/>
    <col min="3851" max="3851" width="18.85546875" style="3" customWidth="1"/>
    <col min="3852" max="3852" width="16" style="3" bestFit="1" customWidth="1"/>
    <col min="3853" max="3853" width="13.85546875" style="3" bestFit="1" customWidth="1"/>
    <col min="3854" max="3854" width="21.42578125" style="3" customWidth="1"/>
    <col min="3855" max="4091" width="9.140625" style="3"/>
    <col min="4092" max="4092" width="7" style="3" bestFit="1" customWidth="1"/>
    <col min="4093" max="4093" width="0" style="3" hidden="1" customWidth="1"/>
    <col min="4094" max="4094" width="9.140625" style="3"/>
    <col min="4095" max="4095" width="0" style="3" hidden="1" customWidth="1"/>
    <col min="4096" max="4096" width="13.5703125" style="3" customWidth="1"/>
    <col min="4097" max="4097" width="34.5703125" style="3" customWidth="1"/>
    <col min="4098" max="4098" width="17.7109375" style="3" customWidth="1"/>
    <col min="4099" max="4099" width="14.5703125" style="3" customWidth="1"/>
    <col min="4100" max="4100" width="11.7109375" style="3" customWidth="1"/>
    <col min="4101" max="4101" width="17.5703125" style="3" customWidth="1"/>
    <col min="4102" max="4102" width="14" style="3" bestFit="1" customWidth="1"/>
    <col min="4103" max="4103" width="30.140625" style="3" bestFit="1" customWidth="1"/>
    <col min="4104" max="4104" width="18" style="3" bestFit="1" customWidth="1"/>
    <col min="4105" max="4105" width="25.140625" style="3" customWidth="1"/>
    <col min="4106" max="4106" width="21.28515625" style="3" customWidth="1"/>
    <col min="4107" max="4107" width="18.85546875" style="3" customWidth="1"/>
    <col min="4108" max="4108" width="16" style="3" bestFit="1" customWidth="1"/>
    <col min="4109" max="4109" width="13.85546875" style="3" bestFit="1" customWidth="1"/>
    <col min="4110" max="4110" width="21.42578125" style="3" customWidth="1"/>
    <col min="4111" max="4347" width="9.140625" style="3"/>
    <col min="4348" max="4348" width="7" style="3" bestFit="1" customWidth="1"/>
    <col min="4349" max="4349" width="0" style="3" hidden="1" customWidth="1"/>
    <col min="4350" max="4350" width="9.140625" style="3"/>
    <col min="4351" max="4351" width="0" style="3" hidden="1" customWidth="1"/>
    <col min="4352" max="4352" width="13.5703125" style="3" customWidth="1"/>
    <col min="4353" max="4353" width="34.5703125" style="3" customWidth="1"/>
    <col min="4354" max="4354" width="17.7109375" style="3" customWidth="1"/>
    <col min="4355" max="4355" width="14.5703125" style="3" customWidth="1"/>
    <col min="4356" max="4356" width="11.7109375" style="3" customWidth="1"/>
    <col min="4357" max="4357" width="17.5703125" style="3" customWidth="1"/>
    <col min="4358" max="4358" width="14" style="3" bestFit="1" customWidth="1"/>
    <col min="4359" max="4359" width="30.140625" style="3" bestFit="1" customWidth="1"/>
    <col min="4360" max="4360" width="18" style="3" bestFit="1" customWidth="1"/>
    <col min="4361" max="4361" width="25.140625" style="3" customWidth="1"/>
    <col min="4362" max="4362" width="21.28515625" style="3" customWidth="1"/>
    <col min="4363" max="4363" width="18.85546875" style="3" customWidth="1"/>
    <col min="4364" max="4364" width="16" style="3" bestFit="1" customWidth="1"/>
    <col min="4365" max="4365" width="13.85546875" style="3" bestFit="1" customWidth="1"/>
    <col min="4366" max="4366" width="21.42578125" style="3" customWidth="1"/>
    <col min="4367" max="4603" width="9.140625" style="3"/>
    <col min="4604" max="4604" width="7" style="3" bestFit="1" customWidth="1"/>
    <col min="4605" max="4605" width="0" style="3" hidden="1" customWidth="1"/>
    <col min="4606" max="4606" width="9.140625" style="3"/>
    <col min="4607" max="4607" width="0" style="3" hidden="1" customWidth="1"/>
    <col min="4608" max="4608" width="13.5703125" style="3" customWidth="1"/>
    <col min="4609" max="4609" width="34.5703125" style="3" customWidth="1"/>
    <col min="4610" max="4610" width="17.7109375" style="3" customWidth="1"/>
    <col min="4611" max="4611" width="14.5703125" style="3" customWidth="1"/>
    <col min="4612" max="4612" width="11.7109375" style="3" customWidth="1"/>
    <col min="4613" max="4613" width="17.5703125" style="3" customWidth="1"/>
    <col min="4614" max="4614" width="14" style="3" bestFit="1" customWidth="1"/>
    <col min="4615" max="4615" width="30.140625" style="3" bestFit="1" customWidth="1"/>
    <col min="4616" max="4616" width="18" style="3" bestFit="1" customWidth="1"/>
    <col min="4617" max="4617" width="25.140625" style="3" customWidth="1"/>
    <col min="4618" max="4618" width="21.28515625" style="3" customWidth="1"/>
    <col min="4619" max="4619" width="18.85546875" style="3" customWidth="1"/>
    <col min="4620" max="4620" width="16" style="3" bestFit="1" customWidth="1"/>
    <col min="4621" max="4621" width="13.85546875" style="3" bestFit="1" customWidth="1"/>
    <col min="4622" max="4622" width="21.42578125" style="3" customWidth="1"/>
    <col min="4623" max="4859" width="9.140625" style="3"/>
    <col min="4860" max="4860" width="7" style="3" bestFit="1" customWidth="1"/>
    <col min="4861" max="4861" width="0" style="3" hidden="1" customWidth="1"/>
    <col min="4862" max="4862" width="9.140625" style="3"/>
    <col min="4863" max="4863" width="0" style="3" hidden="1" customWidth="1"/>
    <col min="4864" max="4864" width="13.5703125" style="3" customWidth="1"/>
    <col min="4865" max="4865" width="34.5703125" style="3" customWidth="1"/>
    <col min="4866" max="4866" width="17.7109375" style="3" customWidth="1"/>
    <col min="4867" max="4867" width="14.5703125" style="3" customWidth="1"/>
    <col min="4868" max="4868" width="11.7109375" style="3" customWidth="1"/>
    <col min="4869" max="4869" width="17.5703125" style="3" customWidth="1"/>
    <col min="4870" max="4870" width="14" style="3" bestFit="1" customWidth="1"/>
    <col min="4871" max="4871" width="30.140625" style="3" bestFit="1" customWidth="1"/>
    <col min="4872" max="4872" width="18" style="3" bestFit="1" customWidth="1"/>
    <col min="4873" max="4873" width="25.140625" style="3" customWidth="1"/>
    <col min="4874" max="4874" width="21.28515625" style="3" customWidth="1"/>
    <col min="4875" max="4875" width="18.85546875" style="3" customWidth="1"/>
    <col min="4876" max="4876" width="16" style="3" bestFit="1" customWidth="1"/>
    <col min="4877" max="4877" width="13.85546875" style="3" bestFit="1" customWidth="1"/>
    <col min="4878" max="4878" width="21.42578125" style="3" customWidth="1"/>
    <col min="4879" max="5115" width="9.140625" style="3"/>
    <col min="5116" max="5116" width="7" style="3" bestFit="1" customWidth="1"/>
    <col min="5117" max="5117" width="0" style="3" hidden="1" customWidth="1"/>
    <col min="5118" max="5118" width="9.140625" style="3"/>
    <col min="5119" max="5119" width="0" style="3" hidden="1" customWidth="1"/>
    <col min="5120" max="5120" width="13.5703125" style="3" customWidth="1"/>
    <col min="5121" max="5121" width="34.5703125" style="3" customWidth="1"/>
    <col min="5122" max="5122" width="17.7109375" style="3" customWidth="1"/>
    <col min="5123" max="5123" width="14.5703125" style="3" customWidth="1"/>
    <col min="5124" max="5124" width="11.7109375" style="3" customWidth="1"/>
    <col min="5125" max="5125" width="17.5703125" style="3" customWidth="1"/>
    <col min="5126" max="5126" width="14" style="3" bestFit="1" customWidth="1"/>
    <col min="5127" max="5127" width="30.140625" style="3" bestFit="1" customWidth="1"/>
    <col min="5128" max="5128" width="18" style="3" bestFit="1" customWidth="1"/>
    <col min="5129" max="5129" width="25.140625" style="3" customWidth="1"/>
    <col min="5130" max="5130" width="21.28515625" style="3" customWidth="1"/>
    <col min="5131" max="5131" width="18.85546875" style="3" customWidth="1"/>
    <col min="5132" max="5132" width="16" style="3" bestFit="1" customWidth="1"/>
    <col min="5133" max="5133" width="13.85546875" style="3" bestFit="1" customWidth="1"/>
    <col min="5134" max="5134" width="21.42578125" style="3" customWidth="1"/>
    <col min="5135" max="5371" width="9.140625" style="3"/>
    <col min="5372" max="5372" width="7" style="3" bestFit="1" customWidth="1"/>
    <col min="5373" max="5373" width="0" style="3" hidden="1" customWidth="1"/>
    <col min="5374" max="5374" width="9.140625" style="3"/>
    <col min="5375" max="5375" width="0" style="3" hidden="1" customWidth="1"/>
    <col min="5376" max="5376" width="13.5703125" style="3" customWidth="1"/>
    <col min="5377" max="5377" width="34.5703125" style="3" customWidth="1"/>
    <col min="5378" max="5378" width="17.7109375" style="3" customWidth="1"/>
    <col min="5379" max="5379" width="14.5703125" style="3" customWidth="1"/>
    <col min="5380" max="5380" width="11.7109375" style="3" customWidth="1"/>
    <col min="5381" max="5381" width="17.5703125" style="3" customWidth="1"/>
    <col min="5382" max="5382" width="14" style="3" bestFit="1" customWidth="1"/>
    <col min="5383" max="5383" width="30.140625" style="3" bestFit="1" customWidth="1"/>
    <col min="5384" max="5384" width="18" style="3" bestFit="1" customWidth="1"/>
    <col min="5385" max="5385" width="25.140625" style="3" customWidth="1"/>
    <col min="5386" max="5386" width="21.28515625" style="3" customWidth="1"/>
    <col min="5387" max="5387" width="18.85546875" style="3" customWidth="1"/>
    <col min="5388" max="5388" width="16" style="3" bestFit="1" customWidth="1"/>
    <col min="5389" max="5389" width="13.85546875" style="3" bestFit="1" customWidth="1"/>
    <col min="5390" max="5390" width="21.42578125" style="3" customWidth="1"/>
    <col min="5391" max="5627" width="9.140625" style="3"/>
    <col min="5628" max="5628" width="7" style="3" bestFit="1" customWidth="1"/>
    <col min="5629" max="5629" width="0" style="3" hidden="1" customWidth="1"/>
    <col min="5630" max="5630" width="9.140625" style="3"/>
    <col min="5631" max="5631" width="0" style="3" hidden="1" customWidth="1"/>
    <col min="5632" max="5632" width="13.5703125" style="3" customWidth="1"/>
    <col min="5633" max="5633" width="34.5703125" style="3" customWidth="1"/>
    <col min="5634" max="5634" width="17.7109375" style="3" customWidth="1"/>
    <col min="5635" max="5635" width="14.5703125" style="3" customWidth="1"/>
    <col min="5636" max="5636" width="11.7109375" style="3" customWidth="1"/>
    <col min="5637" max="5637" width="17.5703125" style="3" customWidth="1"/>
    <col min="5638" max="5638" width="14" style="3" bestFit="1" customWidth="1"/>
    <col min="5639" max="5639" width="30.140625" style="3" bestFit="1" customWidth="1"/>
    <col min="5640" max="5640" width="18" style="3" bestFit="1" customWidth="1"/>
    <col min="5641" max="5641" width="25.140625" style="3" customWidth="1"/>
    <col min="5642" max="5642" width="21.28515625" style="3" customWidth="1"/>
    <col min="5643" max="5643" width="18.85546875" style="3" customWidth="1"/>
    <col min="5644" max="5644" width="16" style="3" bestFit="1" customWidth="1"/>
    <col min="5645" max="5645" width="13.85546875" style="3" bestFit="1" customWidth="1"/>
    <col min="5646" max="5646" width="21.42578125" style="3" customWidth="1"/>
    <col min="5647" max="5883" width="9.140625" style="3"/>
    <col min="5884" max="5884" width="7" style="3" bestFit="1" customWidth="1"/>
    <col min="5885" max="5885" width="0" style="3" hidden="1" customWidth="1"/>
    <col min="5886" max="5886" width="9.140625" style="3"/>
    <col min="5887" max="5887" width="0" style="3" hidden="1" customWidth="1"/>
    <col min="5888" max="5888" width="13.5703125" style="3" customWidth="1"/>
    <col min="5889" max="5889" width="34.5703125" style="3" customWidth="1"/>
    <col min="5890" max="5890" width="17.7109375" style="3" customWidth="1"/>
    <col min="5891" max="5891" width="14.5703125" style="3" customWidth="1"/>
    <col min="5892" max="5892" width="11.7109375" style="3" customWidth="1"/>
    <col min="5893" max="5893" width="17.5703125" style="3" customWidth="1"/>
    <col min="5894" max="5894" width="14" style="3" bestFit="1" customWidth="1"/>
    <col min="5895" max="5895" width="30.140625" style="3" bestFit="1" customWidth="1"/>
    <col min="5896" max="5896" width="18" style="3" bestFit="1" customWidth="1"/>
    <col min="5897" max="5897" width="25.140625" style="3" customWidth="1"/>
    <col min="5898" max="5898" width="21.28515625" style="3" customWidth="1"/>
    <col min="5899" max="5899" width="18.85546875" style="3" customWidth="1"/>
    <col min="5900" max="5900" width="16" style="3" bestFit="1" customWidth="1"/>
    <col min="5901" max="5901" width="13.85546875" style="3" bestFit="1" customWidth="1"/>
    <col min="5902" max="5902" width="21.42578125" style="3" customWidth="1"/>
    <col min="5903" max="6139" width="9.140625" style="3"/>
    <col min="6140" max="6140" width="7" style="3" bestFit="1" customWidth="1"/>
    <col min="6141" max="6141" width="0" style="3" hidden="1" customWidth="1"/>
    <col min="6142" max="6142" width="9.140625" style="3"/>
    <col min="6143" max="6143" width="0" style="3" hidden="1" customWidth="1"/>
    <col min="6144" max="6144" width="13.5703125" style="3" customWidth="1"/>
    <col min="6145" max="6145" width="34.5703125" style="3" customWidth="1"/>
    <col min="6146" max="6146" width="17.7109375" style="3" customWidth="1"/>
    <col min="6147" max="6147" width="14.5703125" style="3" customWidth="1"/>
    <col min="6148" max="6148" width="11.7109375" style="3" customWidth="1"/>
    <col min="6149" max="6149" width="17.5703125" style="3" customWidth="1"/>
    <col min="6150" max="6150" width="14" style="3" bestFit="1" customWidth="1"/>
    <col min="6151" max="6151" width="30.140625" style="3" bestFit="1" customWidth="1"/>
    <col min="6152" max="6152" width="18" style="3" bestFit="1" customWidth="1"/>
    <col min="6153" max="6153" width="25.140625" style="3" customWidth="1"/>
    <col min="6154" max="6154" width="21.28515625" style="3" customWidth="1"/>
    <col min="6155" max="6155" width="18.85546875" style="3" customWidth="1"/>
    <col min="6156" max="6156" width="16" style="3" bestFit="1" customWidth="1"/>
    <col min="6157" max="6157" width="13.85546875" style="3" bestFit="1" customWidth="1"/>
    <col min="6158" max="6158" width="21.42578125" style="3" customWidth="1"/>
    <col min="6159" max="6395" width="9.140625" style="3"/>
    <col min="6396" max="6396" width="7" style="3" bestFit="1" customWidth="1"/>
    <col min="6397" max="6397" width="0" style="3" hidden="1" customWidth="1"/>
    <col min="6398" max="6398" width="9.140625" style="3"/>
    <col min="6399" max="6399" width="0" style="3" hidden="1" customWidth="1"/>
    <col min="6400" max="6400" width="13.5703125" style="3" customWidth="1"/>
    <col min="6401" max="6401" width="34.5703125" style="3" customWidth="1"/>
    <col min="6402" max="6402" width="17.7109375" style="3" customWidth="1"/>
    <col min="6403" max="6403" width="14.5703125" style="3" customWidth="1"/>
    <col min="6404" max="6404" width="11.7109375" style="3" customWidth="1"/>
    <col min="6405" max="6405" width="17.5703125" style="3" customWidth="1"/>
    <col min="6406" max="6406" width="14" style="3" bestFit="1" customWidth="1"/>
    <col min="6407" max="6407" width="30.140625" style="3" bestFit="1" customWidth="1"/>
    <col min="6408" max="6408" width="18" style="3" bestFit="1" customWidth="1"/>
    <col min="6409" max="6409" width="25.140625" style="3" customWidth="1"/>
    <col min="6410" max="6410" width="21.28515625" style="3" customWidth="1"/>
    <col min="6411" max="6411" width="18.85546875" style="3" customWidth="1"/>
    <col min="6412" max="6412" width="16" style="3" bestFit="1" customWidth="1"/>
    <col min="6413" max="6413" width="13.85546875" style="3" bestFit="1" customWidth="1"/>
    <col min="6414" max="6414" width="21.42578125" style="3" customWidth="1"/>
    <col min="6415" max="6651" width="9.140625" style="3"/>
    <col min="6652" max="6652" width="7" style="3" bestFit="1" customWidth="1"/>
    <col min="6653" max="6653" width="0" style="3" hidden="1" customWidth="1"/>
    <col min="6654" max="6654" width="9.140625" style="3"/>
    <col min="6655" max="6655" width="0" style="3" hidden="1" customWidth="1"/>
    <col min="6656" max="6656" width="13.5703125" style="3" customWidth="1"/>
    <col min="6657" max="6657" width="34.5703125" style="3" customWidth="1"/>
    <col min="6658" max="6658" width="17.7109375" style="3" customWidth="1"/>
    <col min="6659" max="6659" width="14.5703125" style="3" customWidth="1"/>
    <col min="6660" max="6660" width="11.7109375" style="3" customWidth="1"/>
    <col min="6661" max="6661" width="17.5703125" style="3" customWidth="1"/>
    <col min="6662" max="6662" width="14" style="3" bestFit="1" customWidth="1"/>
    <col min="6663" max="6663" width="30.140625" style="3" bestFit="1" customWidth="1"/>
    <col min="6664" max="6664" width="18" style="3" bestFit="1" customWidth="1"/>
    <col min="6665" max="6665" width="25.140625" style="3" customWidth="1"/>
    <col min="6666" max="6666" width="21.28515625" style="3" customWidth="1"/>
    <col min="6667" max="6667" width="18.85546875" style="3" customWidth="1"/>
    <col min="6668" max="6668" width="16" style="3" bestFit="1" customWidth="1"/>
    <col min="6669" max="6669" width="13.85546875" style="3" bestFit="1" customWidth="1"/>
    <col min="6670" max="6670" width="21.42578125" style="3" customWidth="1"/>
    <col min="6671" max="6907" width="9.140625" style="3"/>
    <col min="6908" max="6908" width="7" style="3" bestFit="1" customWidth="1"/>
    <col min="6909" max="6909" width="0" style="3" hidden="1" customWidth="1"/>
    <col min="6910" max="6910" width="9.140625" style="3"/>
    <col min="6911" max="6911" width="0" style="3" hidden="1" customWidth="1"/>
    <col min="6912" max="6912" width="13.5703125" style="3" customWidth="1"/>
    <col min="6913" max="6913" width="34.5703125" style="3" customWidth="1"/>
    <col min="6914" max="6914" width="17.7109375" style="3" customWidth="1"/>
    <col min="6915" max="6915" width="14.5703125" style="3" customWidth="1"/>
    <col min="6916" max="6916" width="11.7109375" style="3" customWidth="1"/>
    <col min="6917" max="6917" width="17.5703125" style="3" customWidth="1"/>
    <col min="6918" max="6918" width="14" style="3" bestFit="1" customWidth="1"/>
    <col min="6919" max="6919" width="30.140625" style="3" bestFit="1" customWidth="1"/>
    <col min="6920" max="6920" width="18" style="3" bestFit="1" customWidth="1"/>
    <col min="6921" max="6921" width="25.140625" style="3" customWidth="1"/>
    <col min="6922" max="6922" width="21.28515625" style="3" customWidth="1"/>
    <col min="6923" max="6923" width="18.85546875" style="3" customWidth="1"/>
    <col min="6924" max="6924" width="16" style="3" bestFit="1" customWidth="1"/>
    <col min="6925" max="6925" width="13.85546875" style="3" bestFit="1" customWidth="1"/>
    <col min="6926" max="6926" width="21.42578125" style="3" customWidth="1"/>
    <col min="6927" max="7163" width="9.140625" style="3"/>
    <col min="7164" max="7164" width="7" style="3" bestFit="1" customWidth="1"/>
    <col min="7165" max="7165" width="0" style="3" hidden="1" customWidth="1"/>
    <col min="7166" max="7166" width="9.140625" style="3"/>
    <col min="7167" max="7167" width="0" style="3" hidden="1" customWidth="1"/>
    <col min="7168" max="7168" width="13.5703125" style="3" customWidth="1"/>
    <col min="7169" max="7169" width="34.5703125" style="3" customWidth="1"/>
    <col min="7170" max="7170" width="17.7109375" style="3" customWidth="1"/>
    <col min="7171" max="7171" width="14.5703125" style="3" customWidth="1"/>
    <col min="7172" max="7172" width="11.7109375" style="3" customWidth="1"/>
    <col min="7173" max="7173" width="17.5703125" style="3" customWidth="1"/>
    <col min="7174" max="7174" width="14" style="3" bestFit="1" customWidth="1"/>
    <col min="7175" max="7175" width="30.140625" style="3" bestFit="1" customWidth="1"/>
    <col min="7176" max="7176" width="18" style="3" bestFit="1" customWidth="1"/>
    <col min="7177" max="7177" width="25.140625" style="3" customWidth="1"/>
    <col min="7178" max="7178" width="21.28515625" style="3" customWidth="1"/>
    <col min="7179" max="7179" width="18.85546875" style="3" customWidth="1"/>
    <col min="7180" max="7180" width="16" style="3" bestFit="1" customWidth="1"/>
    <col min="7181" max="7181" width="13.85546875" style="3" bestFit="1" customWidth="1"/>
    <col min="7182" max="7182" width="21.42578125" style="3" customWidth="1"/>
    <col min="7183" max="7419" width="9.140625" style="3"/>
    <col min="7420" max="7420" width="7" style="3" bestFit="1" customWidth="1"/>
    <col min="7421" max="7421" width="0" style="3" hidden="1" customWidth="1"/>
    <col min="7422" max="7422" width="9.140625" style="3"/>
    <col min="7423" max="7423" width="0" style="3" hidden="1" customWidth="1"/>
    <col min="7424" max="7424" width="13.5703125" style="3" customWidth="1"/>
    <col min="7425" max="7425" width="34.5703125" style="3" customWidth="1"/>
    <col min="7426" max="7426" width="17.7109375" style="3" customWidth="1"/>
    <col min="7427" max="7427" width="14.5703125" style="3" customWidth="1"/>
    <col min="7428" max="7428" width="11.7109375" style="3" customWidth="1"/>
    <col min="7429" max="7429" width="17.5703125" style="3" customWidth="1"/>
    <col min="7430" max="7430" width="14" style="3" bestFit="1" customWidth="1"/>
    <col min="7431" max="7431" width="30.140625" style="3" bestFit="1" customWidth="1"/>
    <col min="7432" max="7432" width="18" style="3" bestFit="1" customWidth="1"/>
    <col min="7433" max="7433" width="25.140625" style="3" customWidth="1"/>
    <col min="7434" max="7434" width="21.28515625" style="3" customWidth="1"/>
    <col min="7435" max="7435" width="18.85546875" style="3" customWidth="1"/>
    <col min="7436" max="7436" width="16" style="3" bestFit="1" customWidth="1"/>
    <col min="7437" max="7437" width="13.85546875" style="3" bestFit="1" customWidth="1"/>
    <col min="7438" max="7438" width="21.42578125" style="3" customWidth="1"/>
    <col min="7439" max="7675" width="9.140625" style="3"/>
    <col min="7676" max="7676" width="7" style="3" bestFit="1" customWidth="1"/>
    <col min="7677" max="7677" width="0" style="3" hidden="1" customWidth="1"/>
    <col min="7678" max="7678" width="9.140625" style="3"/>
    <col min="7679" max="7679" width="0" style="3" hidden="1" customWidth="1"/>
    <col min="7680" max="7680" width="13.5703125" style="3" customWidth="1"/>
    <col min="7681" max="7681" width="34.5703125" style="3" customWidth="1"/>
    <col min="7682" max="7682" width="17.7109375" style="3" customWidth="1"/>
    <col min="7683" max="7683" width="14.5703125" style="3" customWidth="1"/>
    <col min="7684" max="7684" width="11.7109375" style="3" customWidth="1"/>
    <col min="7685" max="7685" width="17.5703125" style="3" customWidth="1"/>
    <col min="7686" max="7686" width="14" style="3" bestFit="1" customWidth="1"/>
    <col min="7687" max="7687" width="30.140625" style="3" bestFit="1" customWidth="1"/>
    <col min="7688" max="7688" width="18" style="3" bestFit="1" customWidth="1"/>
    <col min="7689" max="7689" width="25.140625" style="3" customWidth="1"/>
    <col min="7690" max="7690" width="21.28515625" style="3" customWidth="1"/>
    <col min="7691" max="7691" width="18.85546875" style="3" customWidth="1"/>
    <col min="7692" max="7692" width="16" style="3" bestFit="1" customWidth="1"/>
    <col min="7693" max="7693" width="13.85546875" style="3" bestFit="1" customWidth="1"/>
    <col min="7694" max="7694" width="21.42578125" style="3" customWidth="1"/>
    <col min="7695" max="7931" width="9.140625" style="3"/>
    <col min="7932" max="7932" width="7" style="3" bestFit="1" customWidth="1"/>
    <col min="7933" max="7933" width="0" style="3" hidden="1" customWidth="1"/>
    <col min="7934" max="7934" width="9.140625" style="3"/>
    <col min="7935" max="7935" width="0" style="3" hidden="1" customWidth="1"/>
    <col min="7936" max="7936" width="13.5703125" style="3" customWidth="1"/>
    <col min="7937" max="7937" width="34.5703125" style="3" customWidth="1"/>
    <col min="7938" max="7938" width="17.7109375" style="3" customWidth="1"/>
    <col min="7939" max="7939" width="14.5703125" style="3" customWidth="1"/>
    <col min="7940" max="7940" width="11.7109375" style="3" customWidth="1"/>
    <col min="7941" max="7941" width="17.5703125" style="3" customWidth="1"/>
    <col min="7942" max="7942" width="14" style="3" bestFit="1" customWidth="1"/>
    <col min="7943" max="7943" width="30.140625" style="3" bestFit="1" customWidth="1"/>
    <col min="7944" max="7944" width="18" style="3" bestFit="1" customWidth="1"/>
    <col min="7945" max="7945" width="25.140625" style="3" customWidth="1"/>
    <col min="7946" max="7946" width="21.28515625" style="3" customWidth="1"/>
    <col min="7947" max="7947" width="18.85546875" style="3" customWidth="1"/>
    <col min="7948" max="7948" width="16" style="3" bestFit="1" customWidth="1"/>
    <col min="7949" max="7949" width="13.85546875" style="3" bestFit="1" customWidth="1"/>
    <col min="7950" max="7950" width="21.42578125" style="3" customWidth="1"/>
    <col min="7951" max="8187" width="9.140625" style="3"/>
    <col min="8188" max="8188" width="7" style="3" bestFit="1" customWidth="1"/>
    <col min="8189" max="8189" width="0" style="3" hidden="1" customWidth="1"/>
    <col min="8190" max="8190" width="9.140625" style="3"/>
    <col min="8191" max="8191" width="0" style="3" hidden="1" customWidth="1"/>
    <col min="8192" max="8192" width="13.5703125" style="3" customWidth="1"/>
    <col min="8193" max="8193" width="34.5703125" style="3" customWidth="1"/>
    <col min="8194" max="8194" width="17.7109375" style="3" customWidth="1"/>
    <col min="8195" max="8195" width="14.5703125" style="3" customWidth="1"/>
    <col min="8196" max="8196" width="11.7109375" style="3" customWidth="1"/>
    <col min="8197" max="8197" width="17.5703125" style="3" customWidth="1"/>
    <col min="8198" max="8198" width="14" style="3" bestFit="1" customWidth="1"/>
    <col min="8199" max="8199" width="30.140625" style="3" bestFit="1" customWidth="1"/>
    <col min="8200" max="8200" width="18" style="3" bestFit="1" customWidth="1"/>
    <col min="8201" max="8201" width="25.140625" style="3" customWidth="1"/>
    <col min="8202" max="8202" width="21.28515625" style="3" customWidth="1"/>
    <col min="8203" max="8203" width="18.85546875" style="3" customWidth="1"/>
    <col min="8204" max="8204" width="16" style="3" bestFit="1" customWidth="1"/>
    <col min="8205" max="8205" width="13.85546875" style="3" bestFit="1" customWidth="1"/>
    <col min="8206" max="8206" width="21.42578125" style="3" customWidth="1"/>
    <col min="8207" max="8443" width="9.140625" style="3"/>
    <col min="8444" max="8444" width="7" style="3" bestFit="1" customWidth="1"/>
    <col min="8445" max="8445" width="0" style="3" hidden="1" customWidth="1"/>
    <col min="8446" max="8446" width="9.140625" style="3"/>
    <col min="8447" max="8447" width="0" style="3" hidden="1" customWidth="1"/>
    <col min="8448" max="8448" width="13.5703125" style="3" customWidth="1"/>
    <col min="8449" max="8449" width="34.5703125" style="3" customWidth="1"/>
    <col min="8450" max="8450" width="17.7109375" style="3" customWidth="1"/>
    <col min="8451" max="8451" width="14.5703125" style="3" customWidth="1"/>
    <col min="8452" max="8452" width="11.7109375" style="3" customWidth="1"/>
    <col min="8453" max="8453" width="17.5703125" style="3" customWidth="1"/>
    <col min="8454" max="8454" width="14" style="3" bestFit="1" customWidth="1"/>
    <col min="8455" max="8455" width="30.140625" style="3" bestFit="1" customWidth="1"/>
    <col min="8456" max="8456" width="18" style="3" bestFit="1" customWidth="1"/>
    <col min="8457" max="8457" width="25.140625" style="3" customWidth="1"/>
    <col min="8458" max="8458" width="21.28515625" style="3" customWidth="1"/>
    <col min="8459" max="8459" width="18.85546875" style="3" customWidth="1"/>
    <col min="8460" max="8460" width="16" style="3" bestFit="1" customWidth="1"/>
    <col min="8461" max="8461" width="13.85546875" style="3" bestFit="1" customWidth="1"/>
    <col min="8462" max="8462" width="21.42578125" style="3" customWidth="1"/>
    <col min="8463" max="8699" width="9.140625" style="3"/>
    <col min="8700" max="8700" width="7" style="3" bestFit="1" customWidth="1"/>
    <col min="8701" max="8701" width="0" style="3" hidden="1" customWidth="1"/>
    <col min="8702" max="8702" width="9.140625" style="3"/>
    <col min="8703" max="8703" width="0" style="3" hidden="1" customWidth="1"/>
    <col min="8704" max="8704" width="13.5703125" style="3" customWidth="1"/>
    <col min="8705" max="8705" width="34.5703125" style="3" customWidth="1"/>
    <col min="8706" max="8706" width="17.7109375" style="3" customWidth="1"/>
    <col min="8707" max="8707" width="14.5703125" style="3" customWidth="1"/>
    <col min="8708" max="8708" width="11.7109375" style="3" customWidth="1"/>
    <col min="8709" max="8709" width="17.5703125" style="3" customWidth="1"/>
    <col min="8710" max="8710" width="14" style="3" bestFit="1" customWidth="1"/>
    <col min="8711" max="8711" width="30.140625" style="3" bestFit="1" customWidth="1"/>
    <col min="8712" max="8712" width="18" style="3" bestFit="1" customWidth="1"/>
    <col min="8713" max="8713" width="25.140625" style="3" customWidth="1"/>
    <col min="8714" max="8714" width="21.28515625" style="3" customWidth="1"/>
    <col min="8715" max="8715" width="18.85546875" style="3" customWidth="1"/>
    <col min="8716" max="8716" width="16" style="3" bestFit="1" customWidth="1"/>
    <col min="8717" max="8717" width="13.85546875" style="3" bestFit="1" customWidth="1"/>
    <col min="8718" max="8718" width="21.42578125" style="3" customWidth="1"/>
    <col min="8719" max="8955" width="9.140625" style="3"/>
    <col min="8956" max="8956" width="7" style="3" bestFit="1" customWidth="1"/>
    <col min="8957" max="8957" width="0" style="3" hidden="1" customWidth="1"/>
    <col min="8958" max="8958" width="9.140625" style="3"/>
    <col min="8959" max="8959" width="0" style="3" hidden="1" customWidth="1"/>
    <col min="8960" max="8960" width="13.5703125" style="3" customWidth="1"/>
    <col min="8961" max="8961" width="34.5703125" style="3" customWidth="1"/>
    <col min="8962" max="8962" width="17.7109375" style="3" customWidth="1"/>
    <col min="8963" max="8963" width="14.5703125" style="3" customWidth="1"/>
    <col min="8964" max="8964" width="11.7109375" style="3" customWidth="1"/>
    <col min="8965" max="8965" width="17.5703125" style="3" customWidth="1"/>
    <col min="8966" max="8966" width="14" style="3" bestFit="1" customWidth="1"/>
    <col min="8967" max="8967" width="30.140625" style="3" bestFit="1" customWidth="1"/>
    <col min="8968" max="8968" width="18" style="3" bestFit="1" customWidth="1"/>
    <col min="8969" max="8969" width="25.140625" style="3" customWidth="1"/>
    <col min="8970" max="8970" width="21.28515625" style="3" customWidth="1"/>
    <col min="8971" max="8971" width="18.85546875" style="3" customWidth="1"/>
    <col min="8972" max="8972" width="16" style="3" bestFit="1" customWidth="1"/>
    <col min="8973" max="8973" width="13.85546875" style="3" bestFit="1" customWidth="1"/>
    <col min="8974" max="8974" width="21.42578125" style="3" customWidth="1"/>
    <col min="8975" max="9211" width="9.140625" style="3"/>
    <col min="9212" max="9212" width="7" style="3" bestFit="1" customWidth="1"/>
    <col min="9213" max="9213" width="0" style="3" hidden="1" customWidth="1"/>
    <col min="9214" max="9214" width="9.140625" style="3"/>
    <col min="9215" max="9215" width="0" style="3" hidden="1" customWidth="1"/>
    <col min="9216" max="9216" width="13.5703125" style="3" customWidth="1"/>
    <col min="9217" max="9217" width="34.5703125" style="3" customWidth="1"/>
    <col min="9218" max="9218" width="17.7109375" style="3" customWidth="1"/>
    <col min="9219" max="9219" width="14.5703125" style="3" customWidth="1"/>
    <col min="9220" max="9220" width="11.7109375" style="3" customWidth="1"/>
    <col min="9221" max="9221" width="17.5703125" style="3" customWidth="1"/>
    <col min="9222" max="9222" width="14" style="3" bestFit="1" customWidth="1"/>
    <col min="9223" max="9223" width="30.140625" style="3" bestFit="1" customWidth="1"/>
    <col min="9224" max="9224" width="18" style="3" bestFit="1" customWidth="1"/>
    <col min="9225" max="9225" width="25.140625" style="3" customWidth="1"/>
    <col min="9226" max="9226" width="21.28515625" style="3" customWidth="1"/>
    <col min="9227" max="9227" width="18.85546875" style="3" customWidth="1"/>
    <col min="9228" max="9228" width="16" style="3" bestFit="1" customWidth="1"/>
    <col min="9229" max="9229" width="13.85546875" style="3" bestFit="1" customWidth="1"/>
    <col min="9230" max="9230" width="21.42578125" style="3" customWidth="1"/>
    <col min="9231" max="9467" width="9.140625" style="3"/>
    <col min="9468" max="9468" width="7" style="3" bestFit="1" customWidth="1"/>
    <col min="9469" max="9469" width="0" style="3" hidden="1" customWidth="1"/>
    <col min="9470" max="9470" width="9.140625" style="3"/>
    <col min="9471" max="9471" width="0" style="3" hidden="1" customWidth="1"/>
    <col min="9472" max="9472" width="13.5703125" style="3" customWidth="1"/>
    <col min="9473" max="9473" width="34.5703125" style="3" customWidth="1"/>
    <col min="9474" max="9474" width="17.7109375" style="3" customWidth="1"/>
    <col min="9475" max="9475" width="14.5703125" style="3" customWidth="1"/>
    <col min="9476" max="9476" width="11.7109375" style="3" customWidth="1"/>
    <col min="9477" max="9477" width="17.5703125" style="3" customWidth="1"/>
    <col min="9478" max="9478" width="14" style="3" bestFit="1" customWidth="1"/>
    <col min="9479" max="9479" width="30.140625" style="3" bestFit="1" customWidth="1"/>
    <col min="9480" max="9480" width="18" style="3" bestFit="1" customWidth="1"/>
    <col min="9481" max="9481" width="25.140625" style="3" customWidth="1"/>
    <col min="9482" max="9482" width="21.28515625" style="3" customWidth="1"/>
    <col min="9483" max="9483" width="18.85546875" style="3" customWidth="1"/>
    <col min="9484" max="9484" width="16" style="3" bestFit="1" customWidth="1"/>
    <col min="9485" max="9485" width="13.85546875" style="3" bestFit="1" customWidth="1"/>
    <col min="9486" max="9486" width="21.42578125" style="3" customWidth="1"/>
    <col min="9487" max="9723" width="9.140625" style="3"/>
    <col min="9724" max="9724" width="7" style="3" bestFit="1" customWidth="1"/>
    <col min="9725" max="9725" width="0" style="3" hidden="1" customWidth="1"/>
    <col min="9726" max="9726" width="9.140625" style="3"/>
    <col min="9727" max="9727" width="0" style="3" hidden="1" customWidth="1"/>
    <col min="9728" max="9728" width="13.5703125" style="3" customWidth="1"/>
    <col min="9729" max="9729" width="34.5703125" style="3" customWidth="1"/>
    <col min="9730" max="9730" width="17.7109375" style="3" customWidth="1"/>
    <col min="9731" max="9731" width="14.5703125" style="3" customWidth="1"/>
    <col min="9732" max="9732" width="11.7109375" style="3" customWidth="1"/>
    <col min="9733" max="9733" width="17.5703125" style="3" customWidth="1"/>
    <col min="9734" max="9734" width="14" style="3" bestFit="1" customWidth="1"/>
    <col min="9735" max="9735" width="30.140625" style="3" bestFit="1" customWidth="1"/>
    <col min="9736" max="9736" width="18" style="3" bestFit="1" customWidth="1"/>
    <col min="9737" max="9737" width="25.140625" style="3" customWidth="1"/>
    <col min="9738" max="9738" width="21.28515625" style="3" customWidth="1"/>
    <col min="9739" max="9739" width="18.85546875" style="3" customWidth="1"/>
    <col min="9740" max="9740" width="16" style="3" bestFit="1" customWidth="1"/>
    <col min="9741" max="9741" width="13.85546875" style="3" bestFit="1" customWidth="1"/>
    <col min="9742" max="9742" width="21.42578125" style="3" customWidth="1"/>
    <col min="9743" max="9979" width="9.140625" style="3"/>
    <col min="9980" max="9980" width="7" style="3" bestFit="1" customWidth="1"/>
    <col min="9981" max="9981" width="0" style="3" hidden="1" customWidth="1"/>
    <col min="9982" max="9982" width="9.140625" style="3"/>
    <col min="9983" max="9983" width="0" style="3" hidden="1" customWidth="1"/>
    <col min="9984" max="9984" width="13.5703125" style="3" customWidth="1"/>
    <col min="9985" max="9985" width="34.5703125" style="3" customWidth="1"/>
    <col min="9986" max="9986" width="17.7109375" style="3" customWidth="1"/>
    <col min="9987" max="9987" width="14.5703125" style="3" customWidth="1"/>
    <col min="9988" max="9988" width="11.7109375" style="3" customWidth="1"/>
    <col min="9989" max="9989" width="17.5703125" style="3" customWidth="1"/>
    <col min="9990" max="9990" width="14" style="3" bestFit="1" customWidth="1"/>
    <col min="9991" max="9991" width="30.140625" style="3" bestFit="1" customWidth="1"/>
    <col min="9992" max="9992" width="18" style="3" bestFit="1" customWidth="1"/>
    <col min="9993" max="9993" width="25.140625" style="3" customWidth="1"/>
    <col min="9994" max="9994" width="21.28515625" style="3" customWidth="1"/>
    <col min="9995" max="9995" width="18.85546875" style="3" customWidth="1"/>
    <col min="9996" max="9996" width="16" style="3" bestFit="1" customWidth="1"/>
    <col min="9997" max="9997" width="13.85546875" style="3" bestFit="1" customWidth="1"/>
    <col min="9998" max="9998" width="21.42578125" style="3" customWidth="1"/>
    <col min="9999" max="10235" width="9.140625" style="3"/>
    <col min="10236" max="10236" width="7" style="3" bestFit="1" customWidth="1"/>
    <col min="10237" max="10237" width="0" style="3" hidden="1" customWidth="1"/>
    <col min="10238" max="10238" width="9.140625" style="3"/>
    <col min="10239" max="10239" width="0" style="3" hidden="1" customWidth="1"/>
    <col min="10240" max="10240" width="13.5703125" style="3" customWidth="1"/>
    <col min="10241" max="10241" width="34.5703125" style="3" customWidth="1"/>
    <col min="10242" max="10242" width="17.7109375" style="3" customWidth="1"/>
    <col min="10243" max="10243" width="14.5703125" style="3" customWidth="1"/>
    <col min="10244" max="10244" width="11.7109375" style="3" customWidth="1"/>
    <col min="10245" max="10245" width="17.5703125" style="3" customWidth="1"/>
    <col min="10246" max="10246" width="14" style="3" bestFit="1" customWidth="1"/>
    <col min="10247" max="10247" width="30.140625" style="3" bestFit="1" customWidth="1"/>
    <col min="10248" max="10248" width="18" style="3" bestFit="1" customWidth="1"/>
    <col min="10249" max="10249" width="25.140625" style="3" customWidth="1"/>
    <col min="10250" max="10250" width="21.28515625" style="3" customWidth="1"/>
    <col min="10251" max="10251" width="18.85546875" style="3" customWidth="1"/>
    <col min="10252" max="10252" width="16" style="3" bestFit="1" customWidth="1"/>
    <col min="10253" max="10253" width="13.85546875" style="3" bestFit="1" customWidth="1"/>
    <col min="10254" max="10254" width="21.42578125" style="3" customWidth="1"/>
    <col min="10255" max="10491" width="9.140625" style="3"/>
    <col min="10492" max="10492" width="7" style="3" bestFit="1" customWidth="1"/>
    <col min="10493" max="10493" width="0" style="3" hidden="1" customWidth="1"/>
    <col min="10494" max="10494" width="9.140625" style="3"/>
    <col min="10495" max="10495" width="0" style="3" hidden="1" customWidth="1"/>
    <col min="10496" max="10496" width="13.5703125" style="3" customWidth="1"/>
    <col min="10497" max="10497" width="34.5703125" style="3" customWidth="1"/>
    <col min="10498" max="10498" width="17.7109375" style="3" customWidth="1"/>
    <col min="10499" max="10499" width="14.5703125" style="3" customWidth="1"/>
    <col min="10500" max="10500" width="11.7109375" style="3" customWidth="1"/>
    <col min="10501" max="10501" width="17.5703125" style="3" customWidth="1"/>
    <col min="10502" max="10502" width="14" style="3" bestFit="1" customWidth="1"/>
    <col min="10503" max="10503" width="30.140625" style="3" bestFit="1" customWidth="1"/>
    <col min="10504" max="10504" width="18" style="3" bestFit="1" customWidth="1"/>
    <col min="10505" max="10505" width="25.140625" style="3" customWidth="1"/>
    <col min="10506" max="10506" width="21.28515625" style="3" customWidth="1"/>
    <col min="10507" max="10507" width="18.85546875" style="3" customWidth="1"/>
    <col min="10508" max="10508" width="16" style="3" bestFit="1" customWidth="1"/>
    <col min="10509" max="10509" width="13.85546875" style="3" bestFit="1" customWidth="1"/>
    <col min="10510" max="10510" width="21.42578125" style="3" customWidth="1"/>
    <col min="10511" max="10747" width="9.140625" style="3"/>
    <col min="10748" max="10748" width="7" style="3" bestFit="1" customWidth="1"/>
    <col min="10749" max="10749" width="0" style="3" hidden="1" customWidth="1"/>
    <col min="10750" max="10750" width="9.140625" style="3"/>
    <col min="10751" max="10751" width="0" style="3" hidden="1" customWidth="1"/>
    <col min="10752" max="10752" width="13.5703125" style="3" customWidth="1"/>
    <col min="10753" max="10753" width="34.5703125" style="3" customWidth="1"/>
    <col min="10754" max="10754" width="17.7109375" style="3" customWidth="1"/>
    <col min="10755" max="10755" width="14.5703125" style="3" customWidth="1"/>
    <col min="10756" max="10756" width="11.7109375" style="3" customWidth="1"/>
    <col min="10757" max="10757" width="17.5703125" style="3" customWidth="1"/>
    <col min="10758" max="10758" width="14" style="3" bestFit="1" customWidth="1"/>
    <col min="10759" max="10759" width="30.140625" style="3" bestFit="1" customWidth="1"/>
    <col min="10760" max="10760" width="18" style="3" bestFit="1" customWidth="1"/>
    <col min="10761" max="10761" width="25.140625" style="3" customWidth="1"/>
    <col min="10762" max="10762" width="21.28515625" style="3" customWidth="1"/>
    <col min="10763" max="10763" width="18.85546875" style="3" customWidth="1"/>
    <col min="10764" max="10764" width="16" style="3" bestFit="1" customWidth="1"/>
    <col min="10765" max="10765" width="13.85546875" style="3" bestFit="1" customWidth="1"/>
    <col min="10766" max="10766" width="21.42578125" style="3" customWidth="1"/>
    <col min="10767" max="11003" width="9.140625" style="3"/>
    <col min="11004" max="11004" width="7" style="3" bestFit="1" customWidth="1"/>
    <col min="11005" max="11005" width="0" style="3" hidden="1" customWidth="1"/>
    <col min="11006" max="11006" width="9.140625" style="3"/>
    <col min="11007" max="11007" width="0" style="3" hidden="1" customWidth="1"/>
    <col min="11008" max="11008" width="13.5703125" style="3" customWidth="1"/>
    <col min="11009" max="11009" width="34.5703125" style="3" customWidth="1"/>
    <col min="11010" max="11010" width="17.7109375" style="3" customWidth="1"/>
    <col min="11011" max="11011" width="14.5703125" style="3" customWidth="1"/>
    <col min="11012" max="11012" width="11.7109375" style="3" customWidth="1"/>
    <col min="11013" max="11013" width="17.5703125" style="3" customWidth="1"/>
    <col min="11014" max="11014" width="14" style="3" bestFit="1" customWidth="1"/>
    <col min="11015" max="11015" width="30.140625" style="3" bestFit="1" customWidth="1"/>
    <col min="11016" max="11016" width="18" style="3" bestFit="1" customWidth="1"/>
    <col min="11017" max="11017" width="25.140625" style="3" customWidth="1"/>
    <col min="11018" max="11018" width="21.28515625" style="3" customWidth="1"/>
    <col min="11019" max="11019" width="18.85546875" style="3" customWidth="1"/>
    <col min="11020" max="11020" width="16" style="3" bestFit="1" customWidth="1"/>
    <col min="11021" max="11021" width="13.85546875" style="3" bestFit="1" customWidth="1"/>
    <col min="11022" max="11022" width="21.42578125" style="3" customWidth="1"/>
    <col min="11023" max="11259" width="9.140625" style="3"/>
    <col min="11260" max="11260" width="7" style="3" bestFit="1" customWidth="1"/>
    <col min="11261" max="11261" width="0" style="3" hidden="1" customWidth="1"/>
    <col min="11262" max="11262" width="9.140625" style="3"/>
    <col min="11263" max="11263" width="0" style="3" hidden="1" customWidth="1"/>
    <col min="11264" max="11264" width="13.5703125" style="3" customWidth="1"/>
    <col min="11265" max="11265" width="34.5703125" style="3" customWidth="1"/>
    <col min="11266" max="11266" width="17.7109375" style="3" customWidth="1"/>
    <col min="11267" max="11267" width="14.5703125" style="3" customWidth="1"/>
    <col min="11268" max="11268" width="11.7109375" style="3" customWidth="1"/>
    <col min="11269" max="11269" width="17.5703125" style="3" customWidth="1"/>
    <col min="11270" max="11270" width="14" style="3" bestFit="1" customWidth="1"/>
    <col min="11271" max="11271" width="30.140625" style="3" bestFit="1" customWidth="1"/>
    <col min="11272" max="11272" width="18" style="3" bestFit="1" customWidth="1"/>
    <col min="11273" max="11273" width="25.140625" style="3" customWidth="1"/>
    <col min="11274" max="11274" width="21.28515625" style="3" customWidth="1"/>
    <col min="11275" max="11275" width="18.85546875" style="3" customWidth="1"/>
    <col min="11276" max="11276" width="16" style="3" bestFit="1" customWidth="1"/>
    <col min="11277" max="11277" width="13.85546875" style="3" bestFit="1" customWidth="1"/>
    <col min="11278" max="11278" width="21.42578125" style="3" customWidth="1"/>
    <col min="11279" max="11515" width="9.140625" style="3"/>
    <col min="11516" max="11516" width="7" style="3" bestFit="1" customWidth="1"/>
    <col min="11517" max="11517" width="0" style="3" hidden="1" customWidth="1"/>
    <col min="11518" max="11518" width="9.140625" style="3"/>
    <col min="11519" max="11519" width="0" style="3" hidden="1" customWidth="1"/>
    <col min="11520" max="11520" width="13.5703125" style="3" customWidth="1"/>
    <col min="11521" max="11521" width="34.5703125" style="3" customWidth="1"/>
    <col min="11522" max="11522" width="17.7109375" style="3" customWidth="1"/>
    <col min="11523" max="11523" width="14.5703125" style="3" customWidth="1"/>
    <col min="11524" max="11524" width="11.7109375" style="3" customWidth="1"/>
    <col min="11525" max="11525" width="17.5703125" style="3" customWidth="1"/>
    <col min="11526" max="11526" width="14" style="3" bestFit="1" customWidth="1"/>
    <col min="11527" max="11527" width="30.140625" style="3" bestFit="1" customWidth="1"/>
    <col min="11528" max="11528" width="18" style="3" bestFit="1" customWidth="1"/>
    <col min="11529" max="11529" width="25.140625" style="3" customWidth="1"/>
    <col min="11530" max="11530" width="21.28515625" style="3" customWidth="1"/>
    <col min="11531" max="11531" width="18.85546875" style="3" customWidth="1"/>
    <col min="11532" max="11532" width="16" style="3" bestFit="1" customWidth="1"/>
    <col min="11533" max="11533" width="13.85546875" style="3" bestFit="1" customWidth="1"/>
    <col min="11534" max="11534" width="21.42578125" style="3" customWidth="1"/>
    <col min="11535" max="11771" width="9.140625" style="3"/>
    <col min="11772" max="11772" width="7" style="3" bestFit="1" customWidth="1"/>
    <col min="11773" max="11773" width="0" style="3" hidden="1" customWidth="1"/>
    <col min="11774" max="11774" width="9.140625" style="3"/>
    <col min="11775" max="11775" width="0" style="3" hidden="1" customWidth="1"/>
    <col min="11776" max="11776" width="13.5703125" style="3" customWidth="1"/>
    <col min="11777" max="11777" width="34.5703125" style="3" customWidth="1"/>
    <col min="11778" max="11778" width="17.7109375" style="3" customWidth="1"/>
    <col min="11779" max="11779" width="14.5703125" style="3" customWidth="1"/>
    <col min="11780" max="11780" width="11.7109375" style="3" customWidth="1"/>
    <col min="11781" max="11781" width="17.5703125" style="3" customWidth="1"/>
    <col min="11782" max="11782" width="14" style="3" bestFit="1" customWidth="1"/>
    <col min="11783" max="11783" width="30.140625" style="3" bestFit="1" customWidth="1"/>
    <col min="11784" max="11784" width="18" style="3" bestFit="1" customWidth="1"/>
    <col min="11785" max="11785" width="25.140625" style="3" customWidth="1"/>
    <col min="11786" max="11786" width="21.28515625" style="3" customWidth="1"/>
    <col min="11787" max="11787" width="18.85546875" style="3" customWidth="1"/>
    <col min="11788" max="11788" width="16" style="3" bestFit="1" customWidth="1"/>
    <col min="11789" max="11789" width="13.85546875" style="3" bestFit="1" customWidth="1"/>
    <col min="11790" max="11790" width="21.42578125" style="3" customWidth="1"/>
    <col min="11791" max="12027" width="9.140625" style="3"/>
    <col min="12028" max="12028" width="7" style="3" bestFit="1" customWidth="1"/>
    <col min="12029" max="12029" width="0" style="3" hidden="1" customWidth="1"/>
    <col min="12030" max="12030" width="9.140625" style="3"/>
    <col min="12031" max="12031" width="0" style="3" hidden="1" customWidth="1"/>
    <col min="12032" max="12032" width="13.5703125" style="3" customWidth="1"/>
    <col min="12033" max="12033" width="34.5703125" style="3" customWidth="1"/>
    <col min="12034" max="12034" width="17.7109375" style="3" customWidth="1"/>
    <col min="12035" max="12035" width="14.5703125" style="3" customWidth="1"/>
    <col min="12036" max="12036" width="11.7109375" style="3" customWidth="1"/>
    <col min="12037" max="12037" width="17.5703125" style="3" customWidth="1"/>
    <col min="12038" max="12038" width="14" style="3" bestFit="1" customWidth="1"/>
    <col min="12039" max="12039" width="30.140625" style="3" bestFit="1" customWidth="1"/>
    <col min="12040" max="12040" width="18" style="3" bestFit="1" customWidth="1"/>
    <col min="12041" max="12041" width="25.140625" style="3" customWidth="1"/>
    <col min="12042" max="12042" width="21.28515625" style="3" customWidth="1"/>
    <col min="12043" max="12043" width="18.85546875" style="3" customWidth="1"/>
    <col min="12044" max="12044" width="16" style="3" bestFit="1" customWidth="1"/>
    <col min="12045" max="12045" width="13.85546875" style="3" bestFit="1" customWidth="1"/>
    <col min="12046" max="12046" width="21.42578125" style="3" customWidth="1"/>
    <col min="12047" max="12283" width="9.140625" style="3"/>
    <col min="12284" max="12284" width="7" style="3" bestFit="1" customWidth="1"/>
    <col min="12285" max="12285" width="0" style="3" hidden="1" customWidth="1"/>
    <col min="12286" max="12286" width="9.140625" style="3"/>
    <col min="12287" max="12287" width="0" style="3" hidden="1" customWidth="1"/>
    <col min="12288" max="12288" width="13.5703125" style="3" customWidth="1"/>
    <col min="12289" max="12289" width="34.5703125" style="3" customWidth="1"/>
    <col min="12290" max="12290" width="17.7109375" style="3" customWidth="1"/>
    <col min="12291" max="12291" width="14.5703125" style="3" customWidth="1"/>
    <col min="12292" max="12292" width="11.7109375" style="3" customWidth="1"/>
    <col min="12293" max="12293" width="17.5703125" style="3" customWidth="1"/>
    <col min="12294" max="12294" width="14" style="3" bestFit="1" customWidth="1"/>
    <col min="12295" max="12295" width="30.140625" style="3" bestFit="1" customWidth="1"/>
    <col min="12296" max="12296" width="18" style="3" bestFit="1" customWidth="1"/>
    <col min="12297" max="12297" width="25.140625" style="3" customWidth="1"/>
    <col min="12298" max="12298" width="21.28515625" style="3" customWidth="1"/>
    <col min="12299" max="12299" width="18.85546875" style="3" customWidth="1"/>
    <col min="12300" max="12300" width="16" style="3" bestFit="1" customWidth="1"/>
    <col min="12301" max="12301" width="13.85546875" style="3" bestFit="1" customWidth="1"/>
    <col min="12302" max="12302" width="21.42578125" style="3" customWidth="1"/>
    <col min="12303" max="12539" width="9.140625" style="3"/>
    <col min="12540" max="12540" width="7" style="3" bestFit="1" customWidth="1"/>
    <col min="12541" max="12541" width="0" style="3" hidden="1" customWidth="1"/>
    <col min="12542" max="12542" width="9.140625" style="3"/>
    <col min="12543" max="12543" width="0" style="3" hidden="1" customWidth="1"/>
    <col min="12544" max="12544" width="13.5703125" style="3" customWidth="1"/>
    <col min="12545" max="12545" width="34.5703125" style="3" customWidth="1"/>
    <col min="12546" max="12546" width="17.7109375" style="3" customWidth="1"/>
    <col min="12547" max="12547" width="14.5703125" style="3" customWidth="1"/>
    <col min="12548" max="12548" width="11.7109375" style="3" customWidth="1"/>
    <col min="12549" max="12549" width="17.5703125" style="3" customWidth="1"/>
    <col min="12550" max="12550" width="14" style="3" bestFit="1" customWidth="1"/>
    <col min="12551" max="12551" width="30.140625" style="3" bestFit="1" customWidth="1"/>
    <col min="12552" max="12552" width="18" style="3" bestFit="1" customWidth="1"/>
    <col min="12553" max="12553" width="25.140625" style="3" customWidth="1"/>
    <col min="12554" max="12554" width="21.28515625" style="3" customWidth="1"/>
    <col min="12555" max="12555" width="18.85546875" style="3" customWidth="1"/>
    <col min="12556" max="12556" width="16" style="3" bestFit="1" customWidth="1"/>
    <col min="12557" max="12557" width="13.85546875" style="3" bestFit="1" customWidth="1"/>
    <col min="12558" max="12558" width="21.42578125" style="3" customWidth="1"/>
    <col min="12559" max="12795" width="9.140625" style="3"/>
    <col min="12796" max="12796" width="7" style="3" bestFit="1" customWidth="1"/>
    <col min="12797" max="12797" width="0" style="3" hidden="1" customWidth="1"/>
    <col min="12798" max="12798" width="9.140625" style="3"/>
    <col min="12799" max="12799" width="0" style="3" hidden="1" customWidth="1"/>
    <col min="12800" max="12800" width="13.5703125" style="3" customWidth="1"/>
    <col min="12801" max="12801" width="34.5703125" style="3" customWidth="1"/>
    <col min="12802" max="12802" width="17.7109375" style="3" customWidth="1"/>
    <col min="12803" max="12803" width="14.5703125" style="3" customWidth="1"/>
    <col min="12804" max="12804" width="11.7109375" style="3" customWidth="1"/>
    <col min="12805" max="12805" width="17.5703125" style="3" customWidth="1"/>
    <col min="12806" max="12806" width="14" style="3" bestFit="1" customWidth="1"/>
    <col min="12807" max="12807" width="30.140625" style="3" bestFit="1" customWidth="1"/>
    <col min="12808" max="12808" width="18" style="3" bestFit="1" customWidth="1"/>
    <col min="12809" max="12809" width="25.140625" style="3" customWidth="1"/>
    <col min="12810" max="12810" width="21.28515625" style="3" customWidth="1"/>
    <col min="12811" max="12811" width="18.85546875" style="3" customWidth="1"/>
    <col min="12812" max="12812" width="16" style="3" bestFit="1" customWidth="1"/>
    <col min="12813" max="12813" width="13.85546875" style="3" bestFit="1" customWidth="1"/>
    <col min="12814" max="12814" width="21.42578125" style="3" customWidth="1"/>
    <col min="12815" max="13051" width="9.140625" style="3"/>
    <col min="13052" max="13052" width="7" style="3" bestFit="1" customWidth="1"/>
    <col min="13053" max="13053" width="0" style="3" hidden="1" customWidth="1"/>
    <col min="13054" max="13054" width="9.140625" style="3"/>
    <col min="13055" max="13055" width="0" style="3" hidden="1" customWidth="1"/>
    <col min="13056" max="13056" width="13.5703125" style="3" customWidth="1"/>
    <col min="13057" max="13057" width="34.5703125" style="3" customWidth="1"/>
    <col min="13058" max="13058" width="17.7109375" style="3" customWidth="1"/>
    <col min="13059" max="13059" width="14.5703125" style="3" customWidth="1"/>
    <col min="13060" max="13060" width="11.7109375" style="3" customWidth="1"/>
    <col min="13061" max="13061" width="17.5703125" style="3" customWidth="1"/>
    <col min="13062" max="13062" width="14" style="3" bestFit="1" customWidth="1"/>
    <col min="13063" max="13063" width="30.140625" style="3" bestFit="1" customWidth="1"/>
    <col min="13064" max="13064" width="18" style="3" bestFit="1" customWidth="1"/>
    <col min="13065" max="13065" width="25.140625" style="3" customWidth="1"/>
    <col min="13066" max="13066" width="21.28515625" style="3" customWidth="1"/>
    <col min="13067" max="13067" width="18.85546875" style="3" customWidth="1"/>
    <col min="13068" max="13068" width="16" style="3" bestFit="1" customWidth="1"/>
    <col min="13069" max="13069" width="13.85546875" style="3" bestFit="1" customWidth="1"/>
    <col min="13070" max="13070" width="21.42578125" style="3" customWidth="1"/>
    <col min="13071" max="13307" width="9.140625" style="3"/>
    <col min="13308" max="13308" width="7" style="3" bestFit="1" customWidth="1"/>
    <col min="13309" max="13309" width="0" style="3" hidden="1" customWidth="1"/>
    <col min="13310" max="13310" width="9.140625" style="3"/>
    <col min="13311" max="13311" width="0" style="3" hidden="1" customWidth="1"/>
    <col min="13312" max="13312" width="13.5703125" style="3" customWidth="1"/>
    <col min="13313" max="13313" width="34.5703125" style="3" customWidth="1"/>
    <col min="13314" max="13314" width="17.7109375" style="3" customWidth="1"/>
    <col min="13315" max="13315" width="14.5703125" style="3" customWidth="1"/>
    <col min="13316" max="13316" width="11.7109375" style="3" customWidth="1"/>
    <col min="13317" max="13317" width="17.5703125" style="3" customWidth="1"/>
    <col min="13318" max="13318" width="14" style="3" bestFit="1" customWidth="1"/>
    <col min="13319" max="13319" width="30.140625" style="3" bestFit="1" customWidth="1"/>
    <col min="13320" max="13320" width="18" style="3" bestFit="1" customWidth="1"/>
    <col min="13321" max="13321" width="25.140625" style="3" customWidth="1"/>
    <col min="13322" max="13322" width="21.28515625" style="3" customWidth="1"/>
    <col min="13323" max="13323" width="18.85546875" style="3" customWidth="1"/>
    <col min="13324" max="13324" width="16" style="3" bestFit="1" customWidth="1"/>
    <col min="13325" max="13325" width="13.85546875" style="3" bestFit="1" customWidth="1"/>
    <col min="13326" max="13326" width="21.42578125" style="3" customWidth="1"/>
    <col min="13327" max="13563" width="9.140625" style="3"/>
    <col min="13564" max="13564" width="7" style="3" bestFit="1" customWidth="1"/>
    <col min="13565" max="13565" width="0" style="3" hidden="1" customWidth="1"/>
    <col min="13566" max="13566" width="9.140625" style="3"/>
    <col min="13567" max="13567" width="0" style="3" hidden="1" customWidth="1"/>
    <col min="13568" max="13568" width="13.5703125" style="3" customWidth="1"/>
    <col min="13569" max="13569" width="34.5703125" style="3" customWidth="1"/>
    <col min="13570" max="13570" width="17.7109375" style="3" customWidth="1"/>
    <col min="13571" max="13571" width="14.5703125" style="3" customWidth="1"/>
    <col min="13572" max="13572" width="11.7109375" style="3" customWidth="1"/>
    <col min="13573" max="13573" width="17.5703125" style="3" customWidth="1"/>
    <col min="13574" max="13574" width="14" style="3" bestFit="1" customWidth="1"/>
    <col min="13575" max="13575" width="30.140625" style="3" bestFit="1" customWidth="1"/>
    <col min="13576" max="13576" width="18" style="3" bestFit="1" customWidth="1"/>
    <col min="13577" max="13577" width="25.140625" style="3" customWidth="1"/>
    <col min="13578" max="13578" width="21.28515625" style="3" customWidth="1"/>
    <col min="13579" max="13579" width="18.85546875" style="3" customWidth="1"/>
    <col min="13580" max="13580" width="16" style="3" bestFit="1" customWidth="1"/>
    <col min="13581" max="13581" width="13.85546875" style="3" bestFit="1" customWidth="1"/>
    <col min="13582" max="13582" width="21.42578125" style="3" customWidth="1"/>
    <col min="13583" max="13819" width="9.140625" style="3"/>
    <col min="13820" max="13820" width="7" style="3" bestFit="1" customWidth="1"/>
    <col min="13821" max="13821" width="0" style="3" hidden="1" customWidth="1"/>
    <col min="13822" max="13822" width="9.140625" style="3"/>
    <col min="13823" max="13823" width="0" style="3" hidden="1" customWidth="1"/>
    <col min="13824" max="13824" width="13.5703125" style="3" customWidth="1"/>
    <col min="13825" max="13825" width="34.5703125" style="3" customWidth="1"/>
    <col min="13826" max="13826" width="17.7109375" style="3" customWidth="1"/>
    <col min="13827" max="13827" width="14.5703125" style="3" customWidth="1"/>
    <col min="13828" max="13828" width="11.7109375" style="3" customWidth="1"/>
    <col min="13829" max="13829" width="17.5703125" style="3" customWidth="1"/>
    <col min="13830" max="13830" width="14" style="3" bestFit="1" customWidth="1"/>
    <col min="13831" max="13831" width="30.140625" style="3" bestFit="1" customWidth="1"/>
    <col min="13832" max="13832" width="18" style="3" bestFit="1" customWidth="1"/>
    <col min="13833" max="13833" width="25.140625" style="3" customWidth="1"/>
    <col min="13834" max="13834" width="21.28515625" style="3" customWidth="1"/>
    <col min="13835" max="13835" width="18.85546875" style="3" customWidth="1"/>
    <col min="13836" max="13836" width="16" style="3" bestFit="1" customWidth="1"/>
    <col min="13837" max="13837" width="13.85546875" style="3" bestFit="1" customWidth="1"/>
    <col min="13838" max="13838" width="21.42578125" style="3" customWidth="1"/>
    <col min="13839" max="14075" width="9.140625" style="3"/>
    <col min="14076" max="14076" width="7" style="3" bestFit="1" customWidth="1"/>
    <col min="14077" max="14077" width="0" style="3" hidden="1" customWidth="1"/>
    <col min="14078" max="14078" width="9.140625" style="3"/>
    <col min="14079" max="14079" width="0" style="3" hidden="1" customWidth="1"/>
    <col min="14080" max="14080" width="13.5703125" style="3" customWidth="1"/>
    <col min="14081" max="14081" width="34.5703125" style="3" customWidth="1"/>
    <col min="14082" max="14082" width="17.7109375" style="3" customWidth="1"/>
    <col min="14083" max="14083" width="14.5703125" style="3" customWidth="1"/>
    <col min="14084" max="14084" width="11.7109375" style="3" customWidth="1"/>
    <col min="14085" max="14085" width="17.5703125" style="3" customWidth="1"/>
    <col min="14086" max="14086" width="14" style="3" bestFit="1" customWidth="1"/>
    <col min="14087" max="14087" width="30.140625" style="3" bestFit="1" customWidth="1"/>
    <col min="14088" max="14088" width="18" style="3" bestFit="1" customWidth="1"/>
    <col min="14089" max="14089" width="25.140625" style="3" customWidth="1"/>
    <col min="14090" max="14090" width="21.28515625" style="3" customWidth="1"/>
    <col min="14091" max="14091" width="18.85546875" style="3" customWidth="1"/>
    <col min="14092" max="14092" width="16" style="3" bestFit="1" customWidth="1"/>
    <col min="14093" max="14093" width="13.85546875" style="3" bestFit="1" customWidth="1"/>
    <col min="14094" max="14094" width="21.42578125" style="3" customWidth="1"/>
    <col min="14095" max="14331" width="9.140625" style="3"/>
    <col min="14332" max="14332" width="7" style="3" bestFit="1" customWidth="1"/>
    <col min="14333" max="14333" width="0" style="3" hidden="1" customWidth="1"/>
    <col min="14334" max="14334" width="9.140625" style="3"/>
    <col min="14335" max="14335" width="0" style="3" hidden="1" customWidth="1"/>
    <col min="14336" max="14336" width="13.5703125" style="3" customWidth="1"/>
    <col min="14337" max="14337" width="34.5703125" style="3" customWidth="1"/>
    <col min="14338" max="14338" width="17.7109375" style="3" customWidth="1"/>
    <col min="14339" max="14339" width="14.5703125" style="3" customWidth="1"/>
    <col min="14340" max="14340" width="11.7109375" style="3" customWidth="1"/>
    <col min="14341" max="14341" width="17.5703125" style="3" customWidth="1"/>
    <col min="14342" max="14342" width="14" style="3" bestFit="1" customWidth="1"/>
    <col min="14343" max="14343" width="30.140625" style="3" bestFit="1" customWidth="1"/>
    <col min="14344" max="14344" width="18" style="3" bestFit="1" customWidth="1"/>
    <col min="14345" max="14345" width="25.140625" style="3" customWidth="1"/>
    <col min="14346" max="14346" width="21.28515625" style="3" customWidth="1"/>
    <col min="14347" max="14347" width="18.85546875" style="3" customWidth="1"/>
    <col min="14348" max="14348" width="16" style="3" bestFit="1" customWidth="1"/>
    <col min="14349" max="14349" width="13.85546875" style="3" bestFit="1" customWidth="1"/>
    <col min="14350" max="14350" width="21.42578125" style="3" customWidth="1"/>
    <col min="14351" max="14587" width="9.140625" style="3"/>
    <col min="14588" max="14588" width="7" style="3" bestFit="1" customWidth="1"/>
    <col min="14589" max="14589" width="0" style="3" hidden="1" customWidth="1"/>
    <col min="14590" max="14590" width="9.140625" style="3"/>
    <col min="14591" max="14591" width="0" style="3" hidden="1" customWidth="1"/>
    <col min="14592" max="14592" width="13.5703125" style="3" customWidth="1"/>
    <col min="14593" max="14593" width="34.5703125" style="3" customWidth="1"/>
    <col min="14594" max="14594" width="17.7109375" style="3" customWidth="1"/>
    <col min="14595" max="14595" width="14.5703125" style="3" customWidth="1"/>
    <col min="14596" max="14596" width="11.7109375" style="3" customWidth="1"/>
    <col min="14597" max="14597" width="17.5703125" style="3" customWidth="1"/>
    <col min="14598" max="14598" width="14" style="3" bestFit="1" customWidth="1"/>
    <col min="14599" max="14599" width="30.140625" style="3" bestFit="1" customWidth="1"/>
    <col min="14600" max="14600" width="18" style="3" bestFit="1" customWidth="1"/>
    <col min="14601" max="14601" width="25.140625" style="3" customWidth="1"/>
    <col min="14602" max="14602" width="21.28515625" style="3" customWidth="1"/>
    <col min="14603" max="14603" width="18.85546875" style="3" customWidth="1"/>
    <col min="14604" max="14604" width="16" style="3" bestFit="1" customWidth="1"/>
    <col min="14605" max="14605" width="13.85546875" style="3" bestFit="1" customWidth="1"/>
    <col min="14606" max="14606" width="21.42578125" style="3" customWidth="1"/>
    <col min="14607" max="14843" width="9.140625" style="3"/>
    <col min="14844" max="14844" width="7" style="3" bestFit="1" customWidth="1"/>
    <col min="14845" max="14845" width="0" style="3" hidden="1" customWidth="1"/>
    <col min="14846" max="14846" width="9.140625" style="3"/>
    <col min="14847" max="14847" width="0" style="3" hidden="1" customWidth="1"/>
    <col min="14848" max="14848" width="13.5703125" style="3" customWidth="1"/>
    <col min="14849" max="14849" width="34.5703125" style="3" customWidth="1"/>
    <col min="14850" max="14850" width="17.7109375" style="3" customWidth="1"/>
    <col min="14851" max="14851" width="14.5703125" style="3" customWidth="1"/>
    <col min="14852" max="14852" width="11.7109375" style="3" customWidth="1"/>
    <col min="14853" max="14853" width="17.5703125" style="3" customWidth="1"/>
    <col min="14854" max="14854" width="14" style="3" bestFit="1" customWidth="1"/>
    <col min="14855" max="14855" width="30.140625" style="3" bestFit="1" customWidth="1"/>
    <col min="14856" max="14856" width="18" style="3" bestFit="1" customWidth="1"/>
    <col min="14857" max="14857" width="25.140625" style="3" customWidth="1"/>
    <col min="14858" max="14858" width="21.28515625" style="3" customWidth="1"/>
    <col min="14859" max="14859" width="18.85546875" style="3" customWidth="1"/>
    <col min="14860" max="14860" width="16" style="3" bestFit="1" customWidth="1"/>
    <col min="14861" max="14861" width="13.85546875" style="3" bestFit="1" customWidth="1"/>
    <col min="14862" max="14862" width="21.42578125" style="3" customWidth="1"/>
    <col min="14863" max="15099" width="9.140625" style="3"/>
    <col min="15100" max="15100" width="7" style="3" bestFit="1" customWidth="1"/>
    <col min="15101" max="15101" width="0" style="3" hidden="1" customWidth="1"/>
    <col min="15102" max="15102" width="9.140625" style="3"/>
    <col min="15103" max="15103" width="0" style="3" hidden="1" customWidth="1"/>
    <col min="15104" max="15104" width="13.5703125" style="3" customWidth="1"/>
    <col min="15105" max="15105" width="34.5703125" style="3" customWidth="1"/>
    <col min="15106" max="15106" width="17.7109375" style="3" customWidth="1"/>
    <col min="15107" max="15107" width="14.5703125" style="3" customWidth="1"/>
    <col min="15108" max="15108" width="11.7109375" style="3" customWidth="1"/>
    <col min="15109" max="15109" width="17.5703125" style="3" customWidth="1"/>
    <col min="15110" max="15110" width="14" style="3" bestFit="1" customWidth="1"/>
    <col min="15111" max="15111" width="30.140625" style="3" bestFit="1" customWidth="1"/>
    <col min="15112" max="15112" width="18" style="3" bestFit="1" customWidth="1"/>
    <col min="15113" max="15113" width="25.140625" style="3" customWidth="1"/>
    <col min="15114" max="15114" width="21.28515625" style="3" customWidth="1"/>
    <col min="15115" max="15115" width="18.85546875" style="3" customWidth="1"/>
    <col min="15116" max="15116" width="16" style="3" bestFit="1" customWidth="1"/>
    <col min="15117" max="15117" width="13.85546875" style="3" bestFit="1" customWidth="1"/>
    <col min="15118" max="15118" width="21.42578125" style="3" customWidth="1"/>
    <col min="15119" max="15355" width="9.140625" style="3"/>
    <col min="15356" max="15356" width="7" style="3" bestFit="1" customWidth="1"/>
    <col min="15357" max="15357" width="0" style="3" hidden="1" customWidth="1"/>
    <col min="15358" max="15358" width="9.140625" style="3"/>
    <col min="15359" max="15359" width="0" style="3" hidden="1" customWidth="1"/>
    <col min="15360" max="15360" width="13.5703125" style="3" customWidth="1"/>
    <col min="15361" max="15361" width="34.5703125" style="3" customWidth="1"/>
    <col min="15362" max="15362" width="17.7109375" style="3" customWidth="1"/>
    <col min="15363" max="15363" width="14.5703125" style="3" customWidth="1"/>
    <col min="15364" max="15364" width="11.7109375" style="3" customWidth="1"/>
    <col min="15365" max="15365" width="17.5703125" style="3" customWidth="1"/>
    <col min="15366" max="15366" width="14" style="3" bestFit="1" customWidth="1"/>
    <col min="15367" max="15367" width="30.140625" style="3" bestFit="1" customWidth="1"/>
    <col min="15368" max="15368" width="18" style="3" bestFit="1" customWidth="1"/>
    <col min="15369" max="15369" width="25.140625" style="3" customWidth="1"/>
    <col min="15370" max="15370" width="21.28515625" style="3" customWidth="1"/>
    <col min="15371" max="15371" width="18.85546875" style="3" customWidth="1"/>
    <col min="15372" max="15372" width="16" style="3" bestFit="1" customWidth="1"/>
    <col min="15373" max="15373" width="13.85546875" style="3" bestFit="1" customWidth="1"/>
    <col min="15374" max="15374" width="21.42578125" style="3" customWidth="1"/>
    <col min="15375" max="15611" width="9.140625" style="3"/>
    <col min="15612" max="15612" width="7" style="3" bestFit="1" customWidth="1"/>
    <col min="15613" max="15613" width="0" style="3" hidden="1" customWidth="1"/>
    <col min="15614" max="15614" width="9.140625" style="3"/>
    <col min="15615" max="15615" width="0" style="3" hidden="1" customWidth="1"/>
    <col min="15616" max="15616" width="13.5703125" style="3" customWidth="1"/>
    <col min="15617" max="15617" width="34.5703125" style="3" customWidth="1"/>
    <col min="15618" max="15618" width="17.7109375" style="3" customWidth="1"/>
    <col min="15619" max="15619" width="14.5703125" style="3" customWidth="1"/>
    <col min="15620" max="15620" width="11.7109375" style="3" customWidth="1"/>
    <col min="15621" max="15621" width="17.5703125" style="3" customWidth="1"/>
    <col min="15622" max="15622" width="14" style="3" bestFit="1" customWidth="1"/>
    <col min="15623" max="15623" width="30.140625" style="3" bestFit="1" customWidth="1"/>
    <col min="15624" max="15624" width="18" style="3" bestFit="1" customWidth="1"/>
    <col min="15625" max="15625" width="25.140625" style="3" customWidth="1"/>
    <col min="15626" max="15626" width="21.28515625" style="3" customWidth="1"/>
    <col min="15627" max="15627" width="18.85546875" style="3" customWidth="1"/>
    <col min="15628" max="15628" width="16" style="3" bestFit="1" customWidth="1"/>
    <col min="15629" max="15629" width="13.85546875" style="3" bestFit="1" customWidth="1"/>
    <col min="15630" max="15630" width="21.42578125" style="3" customWidth="1"/>
    <col min="15631" max="15867" width="9.140625" style="3"/>
    <col min="15868" max="15868" width="7" style="3" bestFit="1" customWidth="1"/>
    <col min="15869" max="15869" width="0" style="3" hidden="1" customWidth="1"/>
    <col min="15870" max="15870" width="9.140625" style="3"/>
    <col min="15871" max="15871" width="0" style="3" hidden="1" customWidth="1"/>
    <col min="15872" max="15872" width="13.5703125" style="3" customWidth="1"/>
    <col min="15873" max="15873" width="34.5703125" style="3" customWidth="1"/>
    <col min="15874" max="15874" width="17.7109375" style="3" customWidth="1"/>
    <col min="15875" max="15875" width="14.5703125" style="3" customWidth="1"/>
    <col min="15876" max="15876" width="11.7109375" style="3" customWidth="1"/>
    <col min="15877" max="15877" width="17.5703125" style="3" customWidth="1"/>
    <col min="15878" max="15878" width="14" style="3" bestFit="1" customWidth="1"/>
    <col min="15879" max="15879" width="30.140625" style="3" bestFit="1" customWidth="1"/>
    <col min="15880" max="15880" width="18" style="3" bestFit="1" customWidth="1"/>
    <col min="15881" max="15881" width="25.140625" style="3" customWidth="1"/>
    <col min="15882" max="15882" width="21.28515625" style="3" customWidth="1"/>
    <col min="15883" max="15883" width="18.85546875" style="3" customWidth="1"/>
    <col min="15884" max="15884" width="16" style="3" bestFit="1" customWidth="1"/>
    <col min="15885" max="15885" width="13.85546875" style="3" bestFit="1" customWidth="1"/>
    <col min="15886" max="15886" width="21.42578125" style="3" customWidth="1"/>
    <col min="15887" max="16123" width="9.140625" style="3"/>
    <col min="16124" max="16124" width="7" style="3" bestFit="1" customWidth="1"/>
    <col min="16125" max="16125" width="0" style="3" hidden="1" customWidth="1"/>
    <col min="16126" max="16126" width="9.140625" style="3"/>
    <col min="16127" max="16127" width="0" style="3" hidden="1" customWidth="1"/>
    <col min="16128" max="16128" width="13.5703125" style="3" customWidth="1"/>
    <col min="16129" max="16129" width="34.5703125" style="3" customWidth="1"/>
    <col min="16130" max="16130" width="17.7109375" style="3" customWidth="1"/>
    <col min="16131" max="16131" width="14.5703125" style="3" customWidth="1"/>
    <col min="16132" max="16132" width="11.7109375" style="3" customWidth="1"/>
    <col min="16133" max="16133" width="17.5703125" style="3" customWidth="1"/>
    <col min="16134" max="16134" width="14" style="3" bestFit="1" customWidth="1"/>
    <col min="16135" max="16135" width="30.140625" style="3" bestFit="1" customWidth="1"/>
    <col min="16136" max="16136" width="18" style="3" bestFit="1" customWidth="1"/>
    <col min="16137" max="16137" width="25.140625" style="3" customWidth="1"/>
    <col min="16138" max="16138" width="21.28515625" style="3" customWidth="1"/>
    <col min="16139" max="16139" width="18.85546875" style="3" customWidth="1"/>
    <col min="16140" max="16140" width="16" style="3" bestFit="1" customWidth="1"/>
    <col min="16141" max="16141" width="13.85546875" style="3" bestFit="1" customWidth="1"/>
    <col min="16142" max="16142" width="21.42578125" style="3" customWidth="1"/>
    <col min="16143" max="16384" width="9.140625" style="3"/>
  </cols>
  <sheetData>
    <row r="2" spans="1:19">
      <c r="B2" s="53" t="s">
        <v>0</v>
      </c>
      <c r="S2" s="54" t="s">
        <v>1</v>
      </c>
    </row>
    <row r="3" spans="1:19">
      <c r="B3" s="53" t="s">
        <v>197</v>
      </c>
      <c r="S3" s="54" t="s">
        <v>196</v>
      </c>
    </row>
    <row r="4" spans="1:19">
      <c r="B4" s="53" t="s">
        <v>2</v>
      </c>
      <c r="S4" s="54"/>
    </row>
    <row r="5" spans="1:19">
      <c r="B5" s="53" t="s">
        <v>381</v>
      </c>
      <c r="S5" s="54" t="s">
        <v>382</v>
      </c>
    </row>
    <row r="8" spans="1:19" s="168" customFormat="1" ht="14.25" customHeight="1">
      <c r="A8" s="169" t="s">
        <v>379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19" s="4" customFormat="1">
      <c r="B9" s="196" t="s">
        <v>380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0" spans="1:19" s="4" customFormat="1">
      <c r="B10" s="196" t="s">
        <v>189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</row>
    <row r="11" spans="1:19" s="4" customFormat="1"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9" s="4" customFormat="1">
      <c r="B12" s="191" t="s">
        <v>3</v>
      </c>
      <c r="C12" s="191"/>
      <c r="D12" s="191"/>
      <c r="E12" s="191"/>
      <c r="F12" s="192" t="s">
        <v>4</v>
      </c>
      <c r="G12" s="192"/>
      <c r="H12" s="192"/>
      <c r="I12" s="192"/>
      <c r="J12" s="192"/>
      <c r="K12" s="192"/>
      <c r="L12" s="192"/>
      <c r="M12" s="192"/>
      <c r="N12" s="192"/>
      <c r="O12" s="192"/>
    </row>
    <row r="13" spans="1:19" s="4" customFormat="1">
      <c r="B13" s="191" t="s">
        <v>5</v>
      </c>
      <c r="C13" s="191"/>
      <c r="D13" s="191"/>
      <c r="E13" s="191"/>
      <c r="F13" s="192" t="s">
        <v>6</v>
      </c>
      <c r="G13" s="192"/>
      <c r="H13" s="192"/>
      <c r="I13" s="192"/>
      <c r="J13" s="192"/>
      <c r="K13" s="192"/>
      <c r="L13" s="192"/>
      <c r="M13" s="192"/>
      <c r="N13" s="192"/>
      <c r="O13" s="192"/>
    </row>
    <row r="14" spans="1:19" s="4" customFormat="1">
      <c r="B14" s="191" t="s">
        <v>7</v>
      </c>
      <c r="C14" s="191"/>
      <c r="D14" s="191"/>
      <c r="E14" s="191"/>
      <c r="F14" s="192" t="s">
        <v>8</v>
      </c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9" s="4" customFormat="1">
      <c r="B15" s="191" t="s">
        <v>9</v>
      </c>
      <c r="C15" s="191"/>
      <c r="D15" s="191"/>
      <c r="E15" s="191"/>
      <c r="F15" s="192" t="s">
        <v>123</v>
      </c>
      <c r="G15" s="192"/>
      <c r="H15" s="192"/>
      <c r="I15" s="192"/>
      <c r="J15" s="192"/>
      <c r="K15" s="192"/>
      <c r="L15" s="192"/>
      <c r="M15" s="192"/>
      <c r="N15" s="192"/>
      <c r="O15" s="192"/>
    </row>
    <row r="16" spans="1:19" s="4" customFormat="1">
      <c r="B16" s="191" t="s">
        <v>10</v>
      </c>
      <c r="C16" s="191"/>
      <c r="D16" s="191"/>
      <c r="E16" s="191"/>
      <c r="F16" s="192">
        <v>1435138944</v>
      </c>
      <c r="G16" s="192"/>
      <c r="H16" s="192"/>
      <c r="I16" s="192"/>
      <c r="J16" s="192"/>
      <c r="K16" s="192"/>
      <c r="L16" s="192"/>
      <c r="M16" s="192"/>
      <c r="N16" s="192"/>
      <c r="O16" s="192"/>
    </row>
    <row r="17" spans="1:20" s="4" customFormat="1">
      <c r="B17" s="191" t="s">
        <v>11</v>
      </c>
      <c r="C17" s="191"/>
      <c r="D17" s="191"/>
      <c r="E17" s="191"/>
      <c r="F17" s="192">
        <v>143501001</v>
      </c>
      <c r="G17" s="192"/>
      <c r="H17" s="192"/>
      <c r="I17" s="192"/>
      <c r="J17" s="192"/>
      <c r="K17" s="192"/>
      <c r="L17" s="192"/>
      <c r="M17" s="192"/>
      <c r="N17" s="192"/>
      <c r="O17" s="192"/>
    </row>
    <row r="18" spans="1:20" s="4" customFormat="1">
      <c r="B18" s="191" t="s">
        <v>12</v>
      </c>
      <c r="C18" s="191"/>
      <c r="D18" s="191"/>
      <c r="E18" s="191"/>
      <c r="F18" s="192">
        <v>98401000000</v>
      </c>
      <c r="G18" s="192"/>
      <c r="H18" s="192"/>
      <c r="I18" s="192"/>
      <c r="J18" s="192"/>
      <c r="K18" s="192"/>
      <c r="L18" s="192"/>
      <c r="M18" s="192"/>
      <c r="N18" s="192"/>
      <c r="O18" s="192"/>
    </row>
    <row r="20" spans="1:20">
      <c r="B20" s="82" t="s">
        <v>204</v>
      </c>
      <c r="C20" s="82"/>
      <c r="D20" s="82"/>
      <c r="E20" s="82"/>
      <c r="F20" s="82"/>
      <c r="G20" s="82"/>
      <c r="H20" s="82"/>
      <c r="I20" s="82"/>
      <c r="J20" s="82"/>
      <c r="K20" s="82"/>
      <c r="L20" s="83">
        <f>SUM(N27:N288)</f>
        <v>710874482.01999998</v>
      </c>
      <c r="M20" s="82" t="s">
        <v>205</v>
      </c>
      <c r="N20" s="82"/>
      <c r="O20" s="82"/>
      <c r="P20" s="82"/>
      <c r="Q20" s="82"/>
      <c r="R20" s="82"/>
      <c r="S20" s="82"/>
      <c r="T20" s="82"/>
    </row>
    <row r="21" spans="1:20">
      <c r="B21" s="5" t="s">
        <v>151</v>
      </c>
      <c r="L21" s="84">
        <v>369338008</v>
      </c>
      <c r="M21" s="85" t="s">
        <v>378</v>
      </c>
    </row>
    <row r="22" spans="1:20" ht="13.5" thickBot="1"/>
    <row r="23" spans="1:20" ht="23.25" customHeight="1">
      <c r="A23" s="170" t="s">
        <v>275</v>
      </c>
      <c r="B23" s="170" t="s">
        <v>13</v>
      </c>
      <c r="C23" s="177" t="s">
        <v>14</v>
      </c>
      <c r="D23" s="177" t="s">
        <v>15</v>
      </c>
      <c r="E23" s="177" t="s">
        <v>16</v>
      </c>
      <c r="F23" s="177" t="s">
        <v>17</v>
      </c>
      <c r="G23" s="193" t="s">
        <v>18</v>
      </c>
      <c r="H23" s="184" t="s">
        <v>19</v>
      </c>
      <c r="I23" s="187" t="s">
        <v>20</v>
      </c>
      <c r="J23" s="188"/>
      <c r="K23" s="184" t="s">
        <v>21</v>
      </c>
      <c r="L23" s="187" t="s">
        <v>22</v>
      </c>
      <c r="M23" s="188"/>
      <c r="N23" s="184" t="s">
        <v>23</v>
      </c>
      <c r="O23" s="177" t="s">
        <v>24</v>
      </c>
      <c r="P23" s="173" t="s">
        <v>25</v>
      </c>
      <c r="Q23" s="174"/>
      <c r="R23" s="177" t="s">
        <v>26</v>
      </c>
      <c r="S23" s="177" t="s">
        <v>27</v>
      </c>
      <c r="T23" s="181" t="s">
        <v>28</v>
      </c>
    </row>
    <row r="24" spans="1:20" ht="15" customHeight="1">
      <c r="A24" s="171"/>
      <c r="B24" s="171"/>
      <c r="C24" s="178"/>
      <c r="D24" s="178"/>
      <c r="E24" s="178"/>
      <c r="F24" s="178"/>
      <c r="G24" s="194"/>
      <c r="H24" s="185"/>
      <c r="I24" s="189"/>
      <c r="J24" s="190"/>
      <c r="K24" s="185"/>
      <c r="L24" s="189"/>
      <c r="M24" s="190"/>
      <c r="N24" s="185"/>
      <c r="O24" s="178"/>
      <c r="P24" s="175"/>
      <c r="Q24" s="176"/>
      <c r="R24" s="178"/>
      <c r="S24" s="178"/>
      <c r="T24" s="182"/>
    </row>
    <row r="25" spans="1:20" ht="76.5" customHeight="1" thickBot="1">
      <c r="A25" s="172"/>
      <c r="B25" s="172"/>
      <c r="C25" s="179"/>
      <c r="D25" s="179"/>
      <c r="E25" s="179"/>
      <c r="F25" s="179"/>
      <c r="G25" s="195"/>
      <c r="H25" s="186"/>
      <c r="I25" s="6" t="s">
        <v>29</v>
      </c>
      <c r="J25" s="7" t="s">
        <v>30</v>
      </c>
      <c r="K25" s="186"/>
      <c r="L25" s="6" t="s">
        <v>31</v>
      </c>
      <c r="M25" s="7" t="s">
        <v>30</v>
      </c>
      <c r="N25" s="186"/>
      <c r="O25" s="179"/>
      <c r="P25" s="6" t="s">
        <v>32</v>
      </c>
      <c r="Q25" s="8" t="s">
        <v>33</v>
      </c>
      <c r="R25" s="179"/>
      <c r="S25" s="180"/>
      <c r="T25" s="183"/>
    </row>
    <row r="26" spans="1:20" ht="13.5" thickBot="1">
      <c r="B26" s="9">
        <v>1</v>
      </c>
      <c r="C26" s="10"/>
      <c r="D26" s="10">
        <v>2</v>
      </c>
      <c r="E26" s="10"/>
      <c r="F26" s="10">
        <v>3</v>
      </c>
      <c r="G26" s="10">
        <v>4</v>
      </c>
      <c r="H26" s="10">
        <v>5</v>
      </c>
      <c r="I26" s="10">
        <v>6</v>
      </c>
      <c r="J26" s="10">
        <v>7</v>
      </c>
      <c r="K26" s="10">
        <v>8</v>
      </c>
      <c r="L26" s="10">
        <v>9</v>
      </c>
      <c r="M26" s="10">
        <v>10</v>
      </c>
      <c r="N26" s="10">
        <v>11</v>
      </c>
      <c r="O26" s="10"/>
      <c r="P26" s="10">
        <v>12</v>
      </c>
      <c r="Q26" s="10">
        <v>13</v>
      </c>
      <c r="R26" s="11">
        <v>14</v>
      </c>
      <c r="S26" s="12">
        <v>15</v>
      </c>
      <c r="T26" s="13">
        <v>16</v>
      </c>
    </row>
    <row r="27" spans="1:20" ht="76.5">
      <c r="A27" s="92">
        <v>25</v>
      </c>
      <c r="B27" s="25">
        <v>1</v>
      </c>
      <c r="C27" s="14"/>
      <c r="D27" s="14" t="s">
        <v>36</v>
      </c>
      <c r="E27" s="14"/>
      <c r="F27" s="14" t="s">
        <v>117</v>
      </c>
      <c r="G27" s="14" t="s">
        <v>226</v>
      </c>
      <c r="H27" s="14" t="s">
        <v>37</v>
      </c>
      <c r="I27" s="14" t="s">
        <v>38</v>
      </c>
      <c r="J27" s="14" t="s">
        <v>143</v>
      </c>
      <c r="K27" s="101">
        <v>1</v>
      </c>
      <c r="L27" s="14" t="s">
        <v>39</v>
      </c>
      <c r="M27" s="14" t="s">
        <v>40</v>
      </c>
      <c r="N27" s="93">
        <f>1470000*1.2</f>
        <v>1764000</v>
      </c>
      <c r="O27" s="14" t="s">
        <v>41</v>
      </c>
      <c r="P27" s="15">
        <v>43556</v>
      </c>
      <c r="Q27" s="15">
        <v>43800</v>
      </c>
      <c r="R27" s="14" t="s">
        <v>42</v>
      </c>
      <c r="S27" s="14" t="s">
        <v>41</v>
      </c>
      <c r="T27" s="14" t="s">
        <v>43</v>
      </c>
    </row>
    <row r="28" spans="1:20" ht="76.5">
      <c r="A28" s="92">
        <v>26</v>
      </c>
      <c r="B28" s="25">
        <v>2</v>
      </c>
      <c r="C28" s="14"/>
      <c r="D28" s="14" t="s">
        <v>36</v>
      </c>
      <c r="E28" s="14"/>
      <c r="F28" s="14" t="s">
        <v>117</v>
      </c>
      <c r="G28" s="14" t="s">
        <v>227</v>
      </c>
      <c r="H28" s="14" t="s">
        <v>37</v>
      </c>
      <c r="I28" s="14" t="s">
        <v>38</v>
      </c>
      <c r="J28" s="14" t="s">
        <v>143</v>
      </c>
      <c r="K28" s="101">
        <v>1</v>
      </c>
      <c r="L28" s="14" t="s">
        <v>39</v>
      </c>
      <c r="M28" s="28" t="s">
        <v>40</v>
      </c>
      <c r="N28" s="58">
        <f>1560000*1.2</f>
        <v>1872000</v>
      </c>
      <c r="O28" s="25" t="s">
        <v>41</v>
      </c>
      <c r="P28" s="15">
        <v>43466</v>
      </c>
      <c r="Q28" s="15">
        <v>43800</v>
      </c>
      <c r="R28" s="14" t="s">
        <v>42</v>
      </c>
      <c r="S28" s="14" t="s">
        <v>41</v>
      </c>
      <c r="T28" s="14" t="s">
        <v>43</v>
      </c>
    </row>
    <row r="29" spans="1:20" ht="76.5">
      <c r="A29" s="92">
        <v>27</v>
      </c>
      <c r="B29" s="89">
        <v>3</v>
      </c>
      <c r="C29" s="21"/>
      <c r="D29" s="21" t="s">
        <v>119</v>
      </c>
      <c r="E29" s="21"/>
      <c r="F29" s="21" t="s">
        <v>44</v>
      </c>
      <c r="G29" s="21" t="s">
        <v>228</v>
      </c>
      <c r="H29" s="21" t="s">
        <v>37</v>
      </c>
      <c r="I29" s="21">
        <v>233</v>
      </c>
      <c r="J29" s="21" t="s">
        <v>144</v>
      </c>
      <c r="K29" s="101">
        <v>1</v>
      </c>
      <c r="L29" s="21" t="s">
        <v>39</v>
      </c>
      <c r="M29" s="21" t="s">
        <v>40</v>
      </c>
      <c r="N29" s="94">
        <f>1.2*5040000</f>
        <v>6048000</v>
      </c>
      <c r="O29" s="21" t="s">
        <v>41</v>
      </c>
      <c r="P29" s="22">
        <v>43556</v>
      </c>
      <c r="Q29" s="22">
        <v>43800</v>
      </c>
      <c r="R29" s="21" t="s">
        <v>42</v>
      </c>
      <c r="S29" s="14" t="s">
        <v>41</v>
      </c>
      <c r="T29" s="21" t="s">
        <v>43</v>
      </c>
    </row>
    <row r="30" spans="1:20" ht="76.5">
      <c r="A30" s="92">
        <v>28</v>
      </c>
      <c r="B30" s="74">
        <v>4</v>
      </c>
      <c r="C30" s="16"/>
      <c r="D30" s="16" t="s">
        <v>119</v>
      </c>
      <c r="E30" s="16"/>
      <c r="F30" s="16" t="s">
        <v>118</v>
      </c>
      <c r="G30" s="16" t="s">
        <v>229</v>
      </c>
      <c r="H30" s="16" t="s">
        <v>37</v>
      </c>
      <c r="I30" s="21">
        <v>233</v>
      </c>
      <c r="J30" s="21" t="s">
        <v>144</v>
      </c>
      <c r="K30" s="101">
        <v>1</v>
      </c>
      <c r="L30" s="16" t="s">
        <v>39</v>
      </c>
      <c r="M30" s="16" t="s">
        <v>40</v>
      </c>
      <c r="N30" s="20">
        <v>2240000</v>
      </c>
      <c r="O30" s="16" t="s">
        <v>41</v>
      </c>
      <c r="P30" s="22">
        <v>43466</v>
      </c>
      <c r="Q30" s="2">
        <v>43800</v>
      </c>
      <c r="R30" s="16" t="s">
        <v>42</v>
      </c>
      <c r="S30" s="14" t="s">
        <v>41</v>
      </c>
      <c r="T30" s="16" t="s">
        <v>43</v>
      </c>
    </row>
    <row r="31" spans="1:20" ht="76.5">
      <c r="A31" s="92">
        <v>29</v>
      </c>
      <c r="B31" s="25">
        <v>5</v>
      </c>
      <c r="C31" s="14"/>
      <c r="D31" s="14" t="s">
        <v>119</v>
      </c>
      <c r="E31" s="14"/>
      <c r="F31" s="14" t="s">
        <v>118</v>
      </c>
      <c r="G31" s="14" t="s">
        <v>230</v>
      </c>
      <c r="H31" s="14" t="s">
        <v>37</v>
      </c>
      <c r="I31" s="21">
        <v>233</v>
      </c>
      <c r="J31" s="21" t="s">
        <v>144</v>
      </c>
      <c r="K31" s="101">
        <v>1</v>
      </c>
      <c r="L31" s="14" t="s">
        <v>39</v>
      </c>
      <c r="M31" s="14" t="s">
        <v>40</v>
      </c>
      <c r="N31" s="55">
        <f>834500-834500</f>
        <v>0</v>
      </c>
      <c r="O31" s="14" t="s">
        <v>41</v>
      </c>
      <c r="P31" s="15">
        <v>43466</v>
      </c>
      <c r="Q31" s="15">
        <v>43800</v>
      </c>
      <c r="R31" s="14" t="s">
        <v>42</v>
      </c>
      <c r="S31" s="14" t="s">
        <v>41</v>
      </c>
      <c r="T31" s="14" t="s">
        <v>43</v>
      </c>
    </row>
    <row r="32" spans="1:20" ht="76.5">
      <c r="A32" s="92">
        <v>30</v>
      </c>
      <c r="B32" s="25">
        <v>6</v>
      </c>
      <c r="C32" s="14"/>
      <c r="D32" s="14" t="s">
        <v>119</v>
      </c>
      <c r="E32" s="14"/>
      <c r="F32" s="14" t="s">
        <v>118</v>
      </c>
      <c r="G32" s="14" t="s">
        <v>231</v>
      </c>
      <c r="H32" s="14" t="s">
        <v>37</v>
      </c>
      <c r="I32" s="21">
        <v>233</v>
      </c>
      <c r="J32" s="21" t="s">
        <v>144</v>
      </c>
      <c r="K32" s="101">
        <v>1</v>
      </c>
      <c r="L32" s="14" t="s">
        <v>39</v>
      </c>
      <c r="M32" s="14" t="s">
        <v>40</v>
      </c>
      <c r="N32" s="102">
        <v>1718200</v>
      </c>
      <c r="O32" s="14" t="s">
        <v>41</v>
      </c>
      <c r="P32" s="15">
        <v>43466</v>
      </c>
      <c r="Q32" s="15">
        <v>43800</v>
      </c>
      <c r="R32" s="14" t="s">
        <v>42</v>
      </c>
      <c r="S32" s="14" t="s">
        <v>41</v>
      </c>
      <c r="T32" s="14" t="s">
        <v>43</v>
      </c>
    </row>
    <row r="33" spans="1:20" ht="76.5">
      <c r="A33" s="92">
        <v>31</v>
      </c>
      <c r="B33" s="25">
        <v>7</v>
      </c>
      <c r="C33" s="14"/>
      <c r="D33" s="14" t="s">
        <v>119</v>
      </c>
      <c r="E33" s="14"/>
      <c r="F33" s="14" t="s">
        <v>118</v>
      </c>
      <c r="G33" s="14" t="s">
        <v>233</v>
      </c>
      <c r="H33" s="14" t="s">
        <v>37</v>
      </c>
      <c r="I33" s="21">
        <v>233</v>
      </c>
      <c r="J33" s="21" t="s">
        <v>144</v>
      </c>
      <c r="K33" s="101">
        <v>1</v>
      </c>
      <c r="L33" s="14" t="s">
        <v>39</v>
      </c>
      <c r="M33" s="14" t="s">
        <v>40</v>
      </c>
      <c r="N33" s="20">
        <v>1200000</v>
      </c>
      <c r="O33" s="14" t="s">
        <v>41</v>
      </c>
      <c r="P33" s="15">
        <v>43466</v>
      </c>
      <c r="Q33" s="15">
        <v>43800</v>
      </c>
      <c r="R33" s="14" t="s">
        <v>42</v>
      </c>
      <c r="S33" s="14" t="s">
        <v>41</v>
      </c>
      <c r="T33" s="14" t="s">
        <v>43</v>
      </c>
    </row>
    <row r="34" spans="1:20" ht="76.5">
      <c r="A34" s="92">
        <v>32</v>
      </c>
      <c r="B34" s="25">
        <v>8</v>
      </c>
      <c r="C34" s="14"/>
      <c r="D34" s="14" t="s">
        <v>119</v>
      </c>
      <c r="E34" s="14"/>
      <c r="F34" s="14" t="s">
        <v>118</v>
      </c>
      <c r="G34" s="14" t="s">
        <v>232</v>
      </c>
      <c r="H34" s="14" t="s">
        <v>37</v>
      </c>
      <c r="I34" s="21">
        <v>233</v>
      </c>
      <c r="J34" s="21" t="s">
        <v>144</v>
      </c>
      <c r="K34" s="101">
        <v>1</v>
      </c>
      <c r="L34" s="14" t="s">
        <v>39</v>
      </c>
      <c r="M34" s="14" t="s">
        <v>40</v>
      </c>
      <c r="N34" s="20">
        <f>943500-943500</f>
        <v>0</v>
      </c>
      <c r="O34" s="14" t="s">
        <v>41</v>
      </c>
      <c r="P34" s="15">
        <v>43466</v>
      </c>
      <c r="Q34" s="15">
        <v>43800</v>
      </c>
      <c r="R34" s="14" t="s">
        <v>42</v>
      </c>
      <c r="S34" s="14" t="s">
        <v>41</v>
      </c>
      <c r="T34" s="14" t="s">
        <v>43</v>
      </c>
    </row>
    <row r="35" spans="1:20" ht="76.5">
      <c r="A35" s="92">
        <v>33</v>
      </c>
      <c r="B35" s="25">
        <v>9</v>
      </c>
      <c r="C35" s="14"/>
      <c r="D35" s="14" t="s">
        <v>119</v>
      </c>
      <c r="E35" s="14"/>
      <c r="F35" s="14" t="s">
        <v>118</v>
      </c>
      <c r="G35" s="14" t="s">
        <v>234</v>
      </c>
      <c r="H35" s="14" t="s">
        <v>37</v>
      </c>
      <c r="I35" s="21">
        <v>233</v>
      </c>
      <c r="J35" s="21" t="s">
        <v>144</v>
      </c>
      <c r="K35" s="101">
        <v>1</v>
      </c>
      <c r="L35" s="14" t="s">
        <v>39</v>
      </c>
      <c r="M35" s="14" t="s">
        <v>40</v>
      </c>
      <c r="N35" s="55">
        <v>1375000</v>
      </c>
      <c r="O35" s="14" t="s">
        <v>41</v>
      </c>
      <c r="P35" s="15">
        <v>43647</v>
      </c>
      <c r="Q35" s="15">
        <v>43983</v>
      </c>
      <c r="R35" s="14" t="s">
        <v>42</v>
      </c>
      <c r="S35" s="14" t="s">
        <v>41</v>
      </c>
      <c r="T35" s="14" t="s">
        <v>43</v>
      </c>
    </row>
    <row r="36" spans="1:20" ht="76.5">
      <c r="A36" s="92">
        <v>34</v>
      </c>
      <c r="B36" s="25">
        <v>10</v>
      </c>
      <c r="C36" s="14"/>
      <c r="D36" s="14" t="s">
        <v>121</v>
      </c>
      <c r="E36" s="14"/>
      <c r="F36" s="14" t="s">
        <v>164</v>
      </c>
      <c r="G36" s="1" t="s">
        <v>257</v>
      </c>
      <c r="H36" s="14" t="s">
        <v>37</v>
      </c>
      <c r="I36" s="14">
        <v>642</v>
      </c>
      <c r="J36" s="14" t="s">
        <v>55</v>
      </c>
      <c r="K36" s="14">
        <v>1</v>
      </c>
      <c r="L36" s="14" t="s">
        <v>39</v>
      </c>
      <c r="M36" s="14" t="s">
        <v>40</v>
      </c>
      <c r="N36" s="144">
        <v>960000</v>
      </c>
      <c r="O36" s="14" t="s">
        <v>50</v>
      </c>
      <c r="P36" s="15">
        <v>43466</v>
      </c>
      <c r="Q36" s="15">
        <v>43800</v>
      </c>
      <c r="R36" s="14" t="s">
        <v>42</v>
      </c>
      <c r="S36" s="14" t="s">
        <v>41</v>
      </c>
      <c r="T36" s="14" t="s">
        <v>43</v>
      </c>
    </row>
    <row r="37" spans="1:20" ht="76.5">
      <c r="A37" s="92">
        <v>35</v>
      </c>
      <c r="B37" s="25">
        <v>11</v>
      </c>
      <c r="C37" s="14"/>
      <c r="D37" s="14" t="s">
        <v>121</v>
      </c>
      <c r="E37" s="14"/>
      <c r="F37" s="14" t="s">
        <v>164</v>
      </c>
      <c r="G37" s="1" t="s">
        <v>200</v>
      </c>
      <c r="H37" s="14" t="s">
        <v>37</v>
      </c>
      <c r="I37" s="14">
        <v>642</v>
      </c>
      <c r="J37" s="14" t="s">
        <v>55</v>
      </c>
      <c r="K37" s="14">
        <v>1</v>
      </c>
      <c r="L37" s="14" t="s">
        <v>39</v>
      </c>
      <c r="M37" s="14" t="s">
        <v>40</v>
      </c>
      <c r="N37" s="20">
        <v>1884000</v>
      </c>
      <c r="O37" s="14" t="s">
        <v>41</v>
      </c>
      <c r="P37" s="15">
        <v>43466</v>
      </c>
      <c r="Q37" s="15">
        <v>43800</v>
      </c>
      <c r="R37" s="14" t="s">
        <v>42</v>
      </c>
      <c r="S37" s="14" t="s">
        <v>41</v>
      </c>
      <c r="T37" s="14" t="s">
        <v>43</v>
      </c>
    </row>
    <row r="38" spans="1:20" ht="76.5">
      <c r="A38" s="92">
        <v>36</v>
      </c>
      <c r="B38" s="25">
        <v>12</v>
      </c>
      <c r="C38" s="14"/>
      <c r="D38" s="14" t="s">
        <v>121</v>
      </c>
      <c r="E38" s="14"/>
      <c r="F38" s="14" t="s">
        <v>164</v>
      </c>
      <c r="G38" s="1" t="s">
        <v>256</v>
      </c>
      <c r="H38" s="14" t="s">
        <v>37</v>
      </c>
      <c r="I38" s="14">
        <v>642</v>
      </c>
      <c r="J38" s="14" t="s">
        <v>55</v>
      </c>
      <c r="K38" s="14">
        <v>1</v>
      </c>
      <c r="L38" s="14" t="s">
        <v>39</v>
      </c>
      <c r="M38" s="14" t="s">
        <v>40</v>
      </c>
      <c r="N38" s="145">
        <v>1080000</v>
      </c>
      <c r="O38" s="14" t="s">
        <v>50</v>
      </c>
      <c r="P38" s="15">
        <v>43466</v>
      </c>
      <c r="Q38" s="15">
        <v>43800</v>
      </c>
      <c r="R38" s="14" t="s">
        <v>42</v>
      </c>
      <c r="S38" s="14" t="s">
        <v>41</v>
      </c>
      <c r="T38" s="14" t="s">
        <v>43</v>
      </c>
    </row>
    <row r="39" spans="1:20" ht="76.5">
      <c r="A39" s="92">
        <v>37</v>
      </c>
      <c r="B39" s="25">
        <v>13</v>
      </c>
      <c r="C39" s="14"/>
      <c r="D39" s="14" t="s">
        <v>121</v>
      </c>
      <c r="E39" s="14"/>
      <c r="F39" s="14" t="s">
        <v>164</v>
      </c>
      <c r="G39" s="1" t="s">
        <v>139</v>
      </c>
      <c r="H39" s="14" t="s">
        <v>37</v>
      </c>
      <c r="I39" s="14">
        <v>642</v>
      </c>
      <c r="J39" s="14" t="s">
        <v>55</v>
      </c>
      <c r="K39" s="14">
        <v>1</v>
      </c>
      <c r="L39" s="14" t="s">
        <v>39</v>
      </c>
      <c r="M39" s="14" t="s">
        <v>40</v>
      </c>
      <c r="N39" s="103">
        <v>525600</v>
      </c>
      <c r="O39" s="14" t="s">
        <v>41</v>
      </c>
      <c r="P39" s="15">
        <v>43466</v>
      </c>
      <c r="Q39" s="15">
        <v>43617</v>
      </c>
      <c r="R39" s="14" t="s">
        <v>42</v>
      </c>
      <c r="S39" s="14" t="s">
        <v>41</v>
      </c>
      <c r="T39" s="14" t="s">
        <v>43</v>
      </c>
    </row>
    <row r="40" spans="1:20" ht="63.75">
      <c r="A40" s="92">
        <v>38</v>
      </c>
      <c r="B40" s="25">
        <v>14</v>
      </c>
      <c r="C40" s="14"/>
      <c r="D40" s="14" t="s">
        <v>181</v>
      </c>
      <c r="E40" s="14"/>
      <c r="F40" s="14" t="s">
        <v>180</v>
      </c>
      <c r="G40" s="14" t="s">
        <v>179</v>
      </c>
      <c r="H40" s="14" t="s">
        <v>37</v>
      </c>
      <c r="I40" s="14">
        <v>642</v>
      </c>
      <c r="J40" s="14" t="s">
        <v>55</v>
      </c>
      <c r="K40" s="14">
        <v>1</v>
      </c>
      <c r="L40" s="14" t="s">
        <v>39</v>
      </c>
      <c r="M40" s="14" t="s">
        <v>40</v>
      </c>
      <c r="N40" s="55">
        <f>515000-515000</f>
        <v>0</v>
      </c>
      <c r="O40" s="14" t="s">
        <v>41</v>
      </c>
      <c r="P40" s="15">
        <v>43466</v>
      </c>
      <c r="Q40" s="15">
        <v>43800</v>
      </c>
      <c r="R40" s="14" t="s">
        <v>42</v>
      </c>
      <c r="S40" s="14" t="s">
        <v>41</v>
      </c>
      <c r="T40" s="14" t="s">
        <v>100</v>
      </c>
    </row>
    <row r="41" spans="1:20" ht="76.5">
      <c r="A41" s="92">
        <v>39</v>
      </c>
      <c r="B41" s="25">
        <v>15</v>
      </c>
      <c r="C41" s="14"/>
      <c r="D41" s="14" t="s">
        <v>138</v>
      </c>
      <c r="E41" s="14"/>
      <c r="F41" s="14" t="s">
        <v>137</v>
      </c>
      <c r="G41" s="56" t="s">
        <v>201</v>
      </c>
      <c r="H41" s="14" t="s">
        <v>37</v>
      </c>
      <c r="I41" s="14">
        <v>114</v>
      </c>
      <c r="J41" s="14" t="s">
        <v>145</v>
      </c>
      <c r="K41" s="14">
        <v>413</v>
      </c>
      <c r="L41" s="14" t="s">
        <v>39</v>
      </c>
      <c r="M41" s="14" t="s">
        <v>40</v>
      </c>
      <c r="N41" s="55">
        <f>1827000-1827000</f>
        <v>0</v>
      </c>
      <c r="O41" s="14" t="s">
        <v>41</v>
      </c>
      <c r="P41" s="15">
        <v>43466</v>
      </c>
      <c r="Q41" s="15">
        <v>43800</v>
      </c>
      <c r="R41" s="14" t="s">
        <v>42</v>
      </c>
      <c r="S41" s="14" t="s">
        <v>41</v>
      </c>
      <c r="T41" s="14" t="s">
        <v>43</v>
      </c>
    </row>
    <row r="42" spans="1:20" ht="63.75">
      <c r="A42" s="92">
        <v>40</v>
      </c>
      <c r="B42" s="25">
        <v>16</v>
      </c>
      <c r="C42" s="14"/>
      <c r="D42" s="14" t="s">
        <v>45</v>
      </c>
      <c r="E42" s="14"/>
      <c r="F42" s="14" t="s">
        <v>46</v>
      </c>
      <c r="G42" s="14" t="s">
        <v>47</v>
      </c>
      <c r="H42" s="14" t="s">
        <v>37</v>
      </c>
      <c r="I42" s="14">
        <v>642</v>
      </c>
      <c r="J42" s="14" t="s">
        <v>55</v>
      </c>
      <c r="K42" s="14">
        <v>1</v>
      </c>
      <c r="L42" s="14" t="s">
        <v>39</v>
      </c>
      <c r="M42" s="14" t="s">
        <v>40</v>
      </c>
      <c r="N42" s="55">
        <v>4380000</v>
      </c>
      <c r="O42" s="14" t="s">
        <v>41</v>
      </c>
      <c r="P42" s="15">
        <v>43466</v>
      </c>
      <c r="Q42" s="15">
        <v>43800</v>
      </c>
      <c r="R42" s="14" t="s">
        <v>42</v>
      </c>
      <c r="S42" s="14" t="s">
        <v>41</v>
      </c>
      <c r="T42" s="14" t="s">
        <v>100</v>
      </c>
    </row>
    <row r="43" spans="1:20" ht="63.75">
      <c r="A43" s="92">
        <v>41</v>
      </c>
      <c r="B43" s="25">
        <v>17</v>
      </c>
      <c r="C43" s="14"/>
      <c r="D43" s="14" t="s">
        <v>48</v>
      </c>
      <c r="E43" s="14" t="s">
        <v>35</v>
      </c>
      <c r="F43" s="14" t="s">
        <v>49</v>
      </c>
      <c r="G43" s="14" t="s">
        <v>173</v>
      </c>
      <c r="H43" s="14" t="s">
        <v>37</v>
      </c>
      <c r="I43" s="14">
        <v>642</v>
      </c>
      <c r="J43" s="14" t="s">
        <v>55</v>
      </c>
      <c r="K43" s="14">
        <v>1</v>
      </c>
      <c r="L43" s="14" t="s">
        <v>39</v>
      </c>
      <c r="M43" s="14" t="s">
        <v>40</v>
      </c>
      <c r="N43" s="146">
        <v>1080000</v>
      </c>
      <c r="O43" s="14" t="s">
        <v>50</v>
      </c>
      <c r="P43" s="15">
        <v>43466</v>
      </c>
      <c r="Q43" s="15">
        <v>43800</v>
      </c>
      <c r="R43" s="14" t="s">
        <v>42</v>
      </c>
      <c r="S43" s="14" t="s">
        <v>41</v>
      </c>
      <c r="T43" s="14" t="s">
        <v>100</v>
      </c>
    </row>
    <row r="44" spans="1:20" ht="63.75">
      <c r="A44" s="92">
        <v>42</v>
      </c>
      <c r="B44" s="25">
        <v>18</v>
      </c>
      <c r="C44" s="14"/>
      <c r="D44" s="14" t="s">
        <v>48</v>
      </c>
      <c r="E44" s="14" t="s">
        <v>35</v>
      </c>
      <c r="F44" s="14" t="s">
        <v>49</v>
      </c>
      <c r="G44" s="14" t="s">
        <v>175</v>
      </c>
      <c r="H44" s="14" t="s">
        <v>37</v>
      </c>
      <c r="I44" s="14">
        <v>642</v>
      </c>
      <c r="J44" s="14" t="s">
        <v>55</v>
      </c>
      <c r="K44" s="14">
        <v>1</v>
      </c>
      <c r="L44" s="14" t="s">
        <v>39</v>
      </c>
      <c r="M44" s="14" t="s">
        <v>40</v>
      </c>
      <c r="N44" s="146">
        <v>590000</v>
      </c>
      <c r="O44" s="14" t="s">
        <v>50</v>
      </c>
      <c r="P44" s="15">
        <v>43466</v>
      </c>
      <c r="Q44" s="15">
        <v>43800</v>
      </c>
      <c r="R44" s="14" t="s">
        <v>42</v>
      </c>
      <c r="S44" s="14" t="s">
        <v>41</v>
      </c>
      <c r="T44" s="14" t="s">
        <v>100</v>
      </c>
    </row>
    <row r="45" spans="1:20" ht="63.75">
      <c r="A45" s="92">
        <v>43</v>
      </c>
      <c r="B45" s="25">
        <v>19</v>
      </c>
      <c r="C45" s="14"/>
      <c r="D45" s="14" t="s">
        <v>48</v>
      </c>
      <c r="E45" s="14" t="s">
        <v>35</v>
      </c>
      <c r="F45" s="14" t="s">
        <v>49</v>
      </c>
      <c r="G45" s="14" t="s">
        <v>178</v>
      </c>
      <c r="H45" s="14" t="s">
        <v>37</v>
      </c>
      <c r="I45" s="14">
        <v>642</v>
      </c>
      <c r="J45" s="14" t="s">
        <v>55</v>
      </c>
      <c r="K45" s="14">
        <v>1</v>
      </c>
      <c r="L45" s="14" t="s">
        <v>39</v>
      </c>
      <c r="M45" s="14" t="s">
        <v>40</v>
      </c>
      <c r="N45" s="146">
        <v>792000</v>
      </c>
      <c r="O45" s="14" t="s">
        <v>50</v>
      </c>
      <c r="P45" s="15">
        <v>43466</v>
      </c>
      <c r="Q45" s="15">
        <v>43800</v>
      </c>
      <c r="R45" s="14" t="s">
        <v>42</v>
      </c>
      <c r="S45" s="14" t="s">
        <v>41</v>
      </c>
      <c r="T45" s="14" t="s">
        <v>100</v>
      </c>
    </row>
    <row r="46" spans="1:20" ht="63.75">
      <c r="A46" s="92">
        <v>44</v>
      </c>
      <c r="B46" s="25">
        <v>20</v>
      </c>
      <c r="C46" s="14"/>
      <c r="D46" s="14" t="s">
        <v>48</v>
      </c>
      <c r="E46" s="14" t="s">
        <v>35</v>
      </c>
      <c r="F46" s="14" t="s">
        <v>49</v>
      </c>
      <c r="G46" s="14" t="s">
        <v>177</v>
      </c>
      <c r="H46" s="14" t="s">
        <v>37</v>
      </c>
      <c r="I46" s="14">
        <v>642</v>
      </c>
      <c r="J46" s="14" t="s">
        <v>55</v>
      </c>
      <c r="K46" s="14">
        <v>1</v>
      </c>
      <c r="L46" s="14" t="s">
        <v>39</v>
      </c>
      <c r="M46" s="14" t="s">
        <v>40</v>
      </c>
      <c r="N46" s="55">
        <f>727800-727800</f>
        <v>0</v>
      </c>
      <c r="O46" s="14" t="s">
        <v>50</v>
      </c>
      <c r="P46" s="15">
        <v>43466</v>
      </c>
      <c r="Q46" s="15">
        <v>43800</v>
      </c>
      <c r="R46" s="14" t="s">
        <v>42</v>
      </c>
      <c r="S46" s="14" t="s">
        <v>41</v>
      </c>
      <c r="T46" s="14" t="s">
        <v>100</v>
      </c>
    </row>
    <row r="47" spans="1:20" ht="63.75">
      <c r="A47" s="92">
        <v>45</v>
      </c>
      <c r="B47" s="25">
        <v>21</v>
      </c>
      <c r="C47" s="14"/>
      <c r="D47" s="14" t="s">
        <v>48</v>
      </c>
      <c r="E47" s="14" t="s">
        <v>35</v>
      </c>
      <c r="F47" s="14" t="s">
        <v>49</v>
      </c>
      <c r="G47" s="14" t="s">
        <v>174</v>
      </c>
      <c r="H47" s="14" t="s">
        <v>37</v>
      </c>
      <c r="I47" s="14">
        <v>642</v>
      </c>
      <c r="J47" s="14" t="s">
        <v>55</v>
      </c>
      <c r="K47" s="14">
        <v>1</v>
      </c>
      <c r="L47" s="14" t="s">
        <v>39</v>
      </c>
      <c r="M47" s="14" t="s">
        <v>40</v>
      </c>
      <c r="N47" s="147">
        <f>1.2*4600000</f>
        <v>5520000</v>
      </c>
      <c r="O47" s="14" t="s">
        <v>50</v>
      </c>
      <c r="P47" s="15">
        <v>43770</v>
      </c>
      <c r="Q47" s="15">
        <v>44166</v>
      </c>
      <c r="R47" s="14" t="s">
        <v>42</v>
      </c>
      <c r="S47" s="14" t="s">
        <v>50</v>
      </c>
      <c r="T47" s="14" t="s">
        <v>100</v>
      </c>
    </row>
    <row r="48" spans="1:20" ht="76.5">
      <c r="A48" s="92">
        <v>46</v>
      </c>
      <c r="B48" s="25">
        <v>22</v>
      </c>
      <c r="C48" s="14"/>
      <c r="D48" s="14" t="s">
        <v>52</v>
      </c>
      <c r="E48" s="14"/>
      <c r="F48" s="14" t="s">
        <v>53</v>
      </c>
      <c r="G48" s="14" t="s">
        <v>111</v>
      </c>
      <c r="H48" s="14" t="s">
        <v>37</v>
      </c>
      <c r="I48" s="14">
        <v>642</v>
      </c>
      <c r="J48" s="14" t="s">
        <v>55</v>
      </c>
      <c r="K48" s="14">
        <v>1</v>
      </c>
      <c r="L48" s="14" t="s">
        <v>39</v>
      </c>
      <c r="M48" s="14" t="s">
        <v>40</v>
      </c>
      <c r="N48" s="20">
        <v>2200000</v>
      </c>
      <c r="O48" s="14" t="s">
        <v>56</v>
      </c>
      <c r="P48" s="15">
        <v>43497</v>
      </c>
      <c r="Q48" s="15">
        <v>43800</v>
      </c>
      <c r="R48" s="14" t="s">
        <v>42</v>
      </c>
      <c r="S48" s="14" t="s">
        <v>41</v>
      </c>
      <c r="T48" s="14" t="s">
        <v>43</v>
      </c>
    </row>
    <row r="49" spans="1:20" ht="63.75">
      <c r="A49" s="92">
        <v>47</v>
      </c>
      <c r="B49" s="25">
        <v>23</v>
      </c>
      <c r="C49" s="14"/>
      <c r="D49" s="14" t="s">
        <v>57</v>
      </c>
      <c r="E49" s="14"/>
      <c r="F49" s="14" t="s">
        <v>58</v>
      </c>
      <c r="G49" s="14" t="s">
        <v>202</v>
      </c>
      <c r="H49" s="14" t="s">
        <v>37</v>
      </c>
      <c r="I49" s="14">
        <v>642</v>
      </c>
      <c r="J49" s="14" t="s">
        <v>55</v>
      </c>
      <c r="K49" s="14">
        <v>1</v>
      </c>
      <c r="L49" s="14" t="s">
        <v>39</v>
      </c>
      <c r="M49" s="14" t="s">
        <v>40</v>
      </c>
      <c r="N49" s="148">
        <v>9840000</v>
      </c>
      <c r="O49" s="14" t="s">
        <v>50</v>
      </c>
      <c r="P49" s="15">
        <v>43466</v>
      </c>
      <c r="Q49" s="15">
        <v>43800</v>
      </c>
      <c r="R49" s="14" t="s">
        <v>42</v>
      </c>
      <c r="S49" s="14" t="s">
        <v>41</v>
      </c>
      <c r="T49" s="14" t="s">
        <v>100</v>
      </c>
    </row>
    <row r="50" spans="1:20" ht="63.75">
      <c r="A50" s="92">
        <v>48</v>
      </c>
      <c r="B50" s="25">
        <v>24</v>
      </c>
      <c r="C50" s="14"/>
      <c r="D50" s="14" t="s">
        <v>57</v>
      </c>
      <c r="E50" s="14"/>
      <c r="F50" s="14" t="s">
        <v>58</v>
      </c>
      <c r="G50" s="14" t="s">
        <v>203</v>
      </c>
      <c r="H50" s="14" t="s">
        <v>37</v>
      </c>
      <c r="I50" s="14">
        <v>642</v>
      </c>
      <c r="J50" s="14" t="s">
        <v>55</v>
      </c>
      <c r="K50" s="14">
        <v>1</v>
      </c>
      <c r="L50" s="14" t="s">
        <v>39</v>
      </c>
      <c r="M50" s="14" t="s">
        <v>40</v>
      </c>
      <c r="N50" s="144">
        <f>3214080-N232-400000</f>
        <v>213440</v>
      </c>
      <c r="O50" s="14" t="s">
        <v>50</v>
      </c>
      <c r="P50" s="15">
        <v>43466</v>
      </c>
      <c r="Q50" s="15">
        <v>43525</v>
      </c>
      <c r="R50" s="14" t="s">
        <v>42</v>
      </c>
      <c r="S50" s="14" t="s">
        <v>41</v>
      </c>
      <c r="T50" s="14" t="s">
        <v>100</v>
      </c>
    </row>
    <row r="51" spans="1:20" ht="63.75">
      <c r="A51" s="92">
        <v>49</v>
      </c>
      <c r="B51" s="25">
        <v>25</v>
      </c>
      <c r="C51" s="14"/>
      <c r="D51" s="14" t="s">
        <v>57</v>
      </c>
      <c r="E51" s="14"/>
      <c r="F51" s="14" t="s">
        <v>58</v>
      </c>
      <c r="G51" s="14" t="s">
        <v>113</v>
      </c>
      <c r="H51" s="14" t="s">
        <v>37</v>
      </c>
      <c r="I51" s="14">
        <v>642</v>
      </c>
      <c r="J51" s="14" t="s">
        <v>55</v>
      </c>
      <c r="K51" s="14">
        <v>1</v>
      </c>
      <c r="L51" s="14" t="s">
        <v>39</v>
      </c>
      <c r="M51" s="14" t="s">
        <v>40</v>
      </c>
      <c r="N51" s="148">
        <v>13600600</v>
      </c>
      <c r="O51" s="14" t="s">
        <v>50</v>
      </c>
      <c r="P51" s="15">
        <v>43466</v>
      </c>
      <c r="Q51" s="15">
        <v>43800</v>
      </c>
      <c r="R51" s="14" t="s">
        <v>42</v>
      </c>
      <c r="S51" s="14" t="s">
        <v>41</v>
      </c>
      <c r="T51" s="14" t="s">
        <v>100</v>
      </c>
    </row>
    <row r="52" spans="1:20" ht="70.5" customHeight="1">
      <c r="A52" s="92">
        <v>50</v>
      </c>
      <c r="B52" s="25">
        <v>26</v>
      </c>
      <c r="C52" s="14"/>
      <c r="D52" s="14" t="s">
        <v>52</v>
      </c>
      <c r="E52" s="14"/>
      <c r="F52" s="14" t="s">
        <v>115</v>
      </c>
      <c r="G52" s="14" t="s">
        <v>114</v>
      </c>
      <c r="H52" s="14" t="s">
        <v>37</v>
      </c>
      <c r="I52" s="14">
        <v>642</v>
      </c>
      <c r="J52" s="14" t="s">
        <v>55</v>
      </c>
      <c r="K52" s="14">
        <v>1</v>
      </c>
      <c r="L52" s="14" t="s">
        <v>39</v>
      </c>
      <c r="M52" s="14" t="s">
        <v>40</v>
      </c>
      <c r="N52" s="144">
        <v>2220000</v>
      </c>
      <c r="O52" s="14" t="s">
        <v>50</v>
      </c>
      <c r="P52" s="15">
        <v>43466</v>
      </c>
      <c r="Q52" s="15">
        <v>43800</v>
      </c>
      <c r="R52" s="14" t="s">
        <v>42</v>
      </c>
      <c r="S52" s="14" t="s">
        <v>41</v>
      </c>
      <c r="T52" s="14" t="s">
        <v>100</v>
      </c>
    </row>
    <row r="53" spans="1:20" ht="63.75">
      <c r="A53" s="92">
        <v>51</v>
      </c>
      <c r="B53" s="25">
        <v>27</v>
      </c>
      <c r="C53" s="14" t="s">
        <v>35</v>
      </c>
      <c r="D53" s="14" t="s">
        <v>59</v>
      </c>
      <c r="E53" s="14" t="s">
        <v>35</v>
      </c>
      <c r="F53" s="14" t="s">
        <v>116</v>
      </c>
      <c r="G53" s="14" t="s">
        <v>112</v>
      </c>
      <c r="H53" s="14" t="s">
        <v>37</v>
      </c>
      <c r="I53" s="14" t="s">
        <v>54</v>
      </c>
      <c r="J53" s="14" t="s">
        <v>55</v>
      </c>
      <c r="K53" s="14" t="s">
        <v>34</v>
      </c>
      <c r="L53" s="14" t="s">
        <v>39</v>
      </c>
      <c r="M53" s="14" t="s">
        <v>40</v>
      </c>
      <c r="N53" s="144">
        <v>6100800</v>
      </c>
      <c r="O53" s="14" t="s">
        <v>50</v>
      </c>
      <c r="P53" s="15">
        <v>43466</v>
      </c>
      <c r="Q53" s="15">
        <v>43800</v>
      </c>
      <c r="R53" s="14" t="s">
        <v>42</v>
      </c>
      <c r="S53" s="14" t="s">
        <v>41</v>
      </c>
      <c r="T53" s="14" t="s">
        <v>100</v>
      </c>
    </row>
    <row r="54" spans="1:20" ht="63.75">
      <c r="A54" s="92">
        <v>52</v>
      </c>
      <c r="B54" s="25">
        <v>28</v>
      </c>
      <c r="C54" s="14"/>
      <c r="D54" s="14" t="s">
        <v>59</v>
      </c>
      <c r="E54" s="14" t="s">
        <v>35</v>
      </c>
      <c r="F54" s="14" t="s">
        <v>116</v>
      </c>
      <c r="G54" s="14" t="s">
        <v>154</v>
      </c>
      <c r="H54" s="14" t="s">
        <v>37</v>
      </c>
      <c r="I54" s="14" t="s">
        <v>54</v>
      </c>
      <c r="J54" s="14" t="s">
        <v>55</v>
      </c>
      <c r="K54" s="14" t="s">
        <v>34</v>
      </c>
      <c r="L54" s="14" t="s">
        <v>39</v>
      </c>
      <c r="M54" s="14" t="s">
        <v>40</v>
      </c>
      <c r="N54" s="144">
        <v>2563200</v>
      </c>
      <c r="O54" s="14" t="s">
        <v>50</v>
      </c>
      <c r="P54" s="15">
        <v>43466</v>
      </c>
      <c r="Q54" s="15">
        <v>43800</v>
      </c>
      <c r="R54" s="14" t="s">
        <v>42</v>
      </c>
      <c r="S54" s="14" t="s">
        <v>41</v>
      </c>
      <c r="T54" s="14" t="s">
        <v>100</v>
      </c>
    </row>
    <row r="55" spans="1:20" ht="89.25">
      <c r="A55" s="92">
        <v>53</v>
      </c>
      <c r="B55" s="25">
        <v>29</v>
      </c>
      <c r="C55" s="14"/>
      <c r="D55" s="14" t="s">
        <v>60</v>
      </c>
      <c r="E55" s="14" t="s">
        <v>35</v>
      </c>
      <c r="F55" s="14" t="s">
        <v>61</v>
      </c>
      <c r="G55" s="14" t="s">
        <v>62</v>
      </c>
      <c r="H55" s="14" t="s">
        <v>122</v>
      </c>
      <c r="I55" s="14">
        <v>642</v>
      </c>
      <c r="J55" s="14" t="s">
        <v>55</v>
      </c>
      <c r="K55" s="14">
        <v>1</v>
      </c>
      <c r="L55" s="14" t="s">
        <v>39</v>
      </c>
      <c r="M55" s="14" t="s">
        <v>40</v>
      </c>
      <c r="N55" s="149">
        <f>3100000-1500000</f>
        <v>1600000</v>
      </c>
      <c r="O55" s="14" t="s">
        <v>50</v>
      </c>
      <c r="P55" s="15">
        <v>43678</v>
      </c>
      <c r="Q55" s="15">
        <v>43800</v>
      </c>
      <c r="R55" s="14" t="s">
        <v>282</v>
      </c>
      <c r="S55" s="14" t="s">
        <v>50</v>
      </c>
      <c r="T55" s="14" t="s">
        <v>100</v>
      </c>
    </row>
    <row r="56" spans="1:20" ht="63.75">
      <c r="A56" s="92">
        <v>54</v>
      </c>
      <c r="B56" s="25">
        <v>30</v>
      </c>
      <c r="C56" s="14"/>
      <c r="D56" s="14" t="s">
        <v>103</v>
      </c>
      <c r="E56" s="14"/>
      <c r="F56" s="14" t="s">
        <v>102</v>
      </c>
      <c r="G56" s="14" t="s">
        <v>63</v>
      </c>
      <c r="H56" s="14" t="s">
        <v>122</v>
      </c>
      <c r="I56" s="14">
        <v>642</v>
      </c>
      <c r="J56" s="14" t="s">
        <v>55</v>
      </c>
      <c r="K56" s="14">
        <v>1</v>
      </c>
      <c r="L56" s="14" t="s">
        <v>39</v>
      </c>
      <c r="M56" s="14" t="s">
        <v>40</v>
      </c>
      <c r="N56" s="149">
        <v>720000</v>
      </c>
      <c r="O56" s="14" t="s">
        <v>50</v>
      </c>
      <c r="P56" s="15">
        <v>43770</v>
      </c>
      <c r="Q56" s="15">
        <v>44166</v>
      </c>
      <c r="R56" s="14" t="s">
        <v>51</v>
      </c>
      <c r="S56" s="14" t="s">
        <v>50</v>
      </c>
      <c r="T56" s="14" t="s">
        <v>100</v>
      </c>
    </row>
    <row r="57" spans="1:20" ht="63.75">
      <c r="A57" s="92">
        <v>55</v>
      </c>
      <c r="B57" s="25">
        <v>31</v>
      </c>
      <c r="C57" s="14"/>
      <c r="D57" s="14" t="s">
        <v>88</v>
      </c>
      <c r="E57" s="14" t="s">
        <v>35</v>
      </c>
      <c r="F57" s="14" t="s">
        <v>88</v>
      </c>
      <c r="G57" s="14" t="s">
        <v>89</v>
      </c>
      <c r="H57" s="14" t="s">
        <v>90</v>
      </c>
      <c r="I57" s="14" t="s">
        <v>54</v>
      </c>
      <c r="J57" s="14" t="s">
        <v>55</v>
      </c>
      <c r="K57" s="14">
        <v>1</v>
      </c>
      <c r="L57" s="14" t="s">
        <v>39</v>
      </c>
      <c r="M57" s="14" t="s">
        <v>40</v>
      </c>
      <c r="N57" s="149">
        <v>4100000</v>
      </c>
      <c r="O57" s="14" t="s">
        <v>50</v>
      </c>
      <c r="P57" s="15">
        <v>43770</v>
      </c>
      <c r="Q57" s="15">
        <v>44166</v>
      </c>
      <c r="R57" s="14" t="s">
        <v>51</v>
      </c>
      <c r="S57" s="14" t="s">
        <v>50</v>
      </c>
      <c r="T57" s="14" t="s">
        <v>100</v>
      </c>
    </row>
    <row r="58" spans="1:20" ht="63.75">
      <c r="A58" s="92">
        <v>56</v>
      </c>
      <c r="B58" s="25">
        <v>32</v>
      </c>
      <c r="C58" s="14"/>
      <c r="D58" s="14" t="s">
        <v>64</v>
      </c>
      <c r="E58" s="14"/>
      <c r="F58" s="14" t="s">
        <v>64</v>
      </c>
      <c r="G58" s="14" t="s">
        <v>66</v>
      </c>
      <c r="H58" s="14" t="s">
        <v>122</v>
      </c>
      <c r="I58" s="14">
        <v>642</v>
      </c>
      <c r="J58" s="14" t="s">
        <v>55</v>
      </c>
      <c r="K58" s="14">
        <v>1</v>
      </c>
      <c r="L58" s="14" t="s">
        <v>39</v>
      </c>
      <c r="M58" s="14" t="s">
        <v>40</v>
      </c>
      <c r="N58" s="149">
        <f>2610000-N227-N228</f>
        <v>310000</v>
      </c>
      <c r="O58" s="14" t="s">
        <v>50</v>
      </c>
      <c r="P58" s="15">
        <v>43497</v>
      </c>
      <c r="Q58" s="15">
        <v>43556</v>
      </c>
      <c r="R58" s="14" t="s">
        <v>51</v>
      </c>
      <c r="S58" s="14" t="s">
        <v>50</v>
      </c>
      <c r="T58" s="14" t="s">
        <v>100</v>
      </c>
    </row>
    <row r="59" spans="1:20" ht="63.75">
      <c r="A59" s="92">
        <v>57</v>
      </c>
      <c r="B59" s="25">
        <v>33</v>
      </c>
      <c r="C59" s="14"/>
      <c r="D59" s="104" t="s">
        <v>88</v>
      </c>
      <c r="E59" s="104"/>
      <c r="F59" s="104" t="s">
        <v>88</v>
      </c>
      <c r="G59" s="14" t="s">
        <v>133</v>
      </c>
      <c r="H59" s="14" t="s">
        <v>122</v>
      </c>
      <c r="I59" s="14">
        <v>642</v>
      </c>
      <c r="J59" s="14" t="s">
        <v>55</v>
      </c>
      <c r="K59" s="14">
        <v>1</v>
      </c>
      <c r="L59" s="14" t="s">
        <v>39</v>
      </c>
      <c r="M59" s="14" t="s">
        <v>40</v>
      </c>
      <c r="N59" s="149">
        <v>1280500</v>
      </c>
      <c r="O59" s="14" t="s">
        <v>76</v>
      </c>
      <c r="P59" s="15">
        <v>43466</v>
      </c>
      <c r="Q59" s="15">
        <v>43556</v>
      </c>
      <c r="R59" s="14" t="s">
        <v>51</v>
      </c>
      <c r="S59" s="14" t="s">
        <v>50</v>
      </c>
      <c r="T59" s="14" t="s">
        <v>100</v>
      </c>
    </row>
    <row r="60" spans="1:20" ht="63.75">
      <c r="A60" s="92">
        <v>58</v>
      </c>
      <c r="B60" s="25">
        <v>34</v>
      </c>
      <c r="C60" s="14"/>
      <c r="D60" s="14" t="s">
        <v>193</v>
      </c>
      <c r="E60" s="14"/>
      <c r="F60" s="14" t="s">
        <v>165</v>
      </c>
      <c r="G60" s="14" t="s">
        <v>135</v>
      </c>
      <c r="H60" s="14" t="s">
        <v>122</v>
      </c>
      <c r="I60" s="14">
        <v>642</v>
      </c>
      <c r="J60" s="14" t="s">
        <v>55</v>
      </c>
      <c r="K60" s="14">
        <v>1</v>
      </c>
      <c r="L60" s="14" t="s">
        <v>39</v>
      </c>
      <c r="M60" s="14" t="s">
        <v>40</v>
      </c>
      <c r="N60" s="149">
        <v>480000</v>
      </c>
      <c r="O60" s="14" t="s">
        <v>76</v>
      </c>
      <c r="P60" s="15">
        <v>43647</v>
      </c>
      <c r="Q60" s="15">
        <v>43709</v>
      </c>
      <c r="R60" s="14" t="s">
        <v>51</v>
      </c>
      <c r="S60" s="14" t="s">
        <v>50</v>
      </c>
      <c r="T60" s="14" t="s">
        <v>100</v>
      </c>
    </row>
    <row r="61" spans="1:20" ht="63.75">
      <c r="A61" s="92">
        <v>59</v>
      </c>
      <c r="B61" s="25">
        <v>35</v>
      </c>
      <c r="C61" s="14"/>
      <c r="D61" s="104" t="s">
        <v>88</v>
      </c>
      <c r="E61" s="104"/>
      <c r="F61" s="104" t="s">
        <v>88</v>
      </c>
      <c r="G61" s="14" t="s">
        <v>247</v>
      </c>
      <c r="H61" s="14" t="s">
        <v>122</v>
      </c>
      <c r="I61" s="14">
        <v>642</v>
      </c>
      <c r="J61" s="14" t="s">
        <v>55</v>
      </c>
      <c r="K61" s="14">
        <v>1</v>
      </c>
      <c r="L61" s="14" t="s">
        <v>39</v>
      </c>
      <c r="M61" s="14" t="s">
        <v>40</v>
      </c>
      <c r="N61" s="149">
        <f>300000+180000</f>
        <v>480000</v>
      </c>
      <c r="O61" s="14" t="s">
        <v>76</v>
      </c>
      <c r="P61" s="15">
        <v>43647</v>
      </c>
      <c r="Q61" s="15">
        <v>43800</v>
      </c>
      <c r="R61" s="14" t="s">
        <v>51</v>
      </c>
      <c r="S61" s="14" t="s">
        <v>50</v>
      </c>
      <c r="T61" s="14" t="s">
        <v>100</v>
      </c>
    </row>
    <row r="62" spans="1:20" ht="66" customHeight="1">
      <c r="A62" s="92">
        <v>60</v>
      </c>
      <c r="B62" s="25">
        <v>36</v>
      </c>
      <c r="C62" s="14"/>
      <c r="D62" s="14" t="s">
        <v>67</v>
      </c>
      <c r="E62" s="14"/>
      <c r="F62" s="14" t="s">
        <v>88</v>
      </c>
      <c r="G62" s="14" t="s">
        <v>206</v>
      </c>
      <c r="H62" s="14" t="s">
        <v>122</v>
      </c>
      <c r="I62" s="14">
        <v>642</v>
      </c>
      <c r="J62" s="14" t="s">
        <v>55</v>
      </c>
      <c r="K62" s="14">
        <v>1</v>
      </c>
      <c r="L62" s="14" t="s">
        <v>39</v>
      </c>
      <c r="M62" s="14" t="s">
        <v>40</v>
      </c>
      <c r="N62" s="150">
        <f>1.2*1080000-500000-546000</f>
        <v>250000</v>
      </c>
      <c r="O62" s="14" t="s">
        <v>50</v>
      </c>
      <c r="P62" s="15">
        <v>43497</v>
      </c>
      <c r="Q62" s="15">
        <v>43800</v>
      </c>
      <c r="R62" s="14" t="s">
        <v>51</v>
      </c>
      <c r="S62" s="14" t="s">
        <v>50</v>
      </c>
      <c r="T62" s="14" t="s">
        <v>100</v>
      </c>
    </row>
    <row r="63" spans="1:20" ht="64.5" customHeight="1">
      <c r="A63" s="92">
        <v>61</v>
      </c>
      <c r="B63" s="25">
        <v>37</v>
      </c>
      <c r="C63" s="14"/>
      <c r="D63" s="14" t="s">
        <v>167</v>
      </c>
      <c r="E63" s="14"/>
      <c r="F63" s="14" t="s">
        <v>166</v>
      </c>
      <c r="G63" s="14" t="s">
        <v>105</v>
      </c>
      <c r="H63" s="14" t="s">
        <v>37</v>
      </c>
      <c r="I63" s="14">
        <v>642</v>
      </c>
      <c r="J63" s="14" t="s">
        <v>55</v>
      </c>
      <c r="K63" s="14">
        <v>1</v>
      </c>
      <c r="L63" s="14" t="s">
        <v>39</v>
      </c>
      <c r="M63" s="14" t="s">
        <v>40</v>
      </c>
      <c r="N63" s="20">
        <f>1720000-480000+480000</f>
        <v>1720000</v>
      </c>
      <c r="O63" s="14" t="s">
        <v>41</v>
      </c>
      <c r="P63" s="15">
        <v>43739</v>
      </c>
      <c r="Q63" s="15">
        <v>44044</v>
      </c>
      <c r="R63" s="14" t="s">
        <v>42</v>
      </c>
      <c r="S63" s="14" t="s">
        <v>41</v>
      </c>
      <c r="T63" s="14" t="s">
        <v>100</v>
      </c>
    </row>
    <row r="64" spans="1:20" ht="63.75">
      <c r="A64" s="92">
        <v>62</v>
      </c>
      <c r="B64" s="25">
        <v>38</v>
      </c>
      <c r="C64" s="14"/>
      <c r="D64" s="14" t="s">
        <v>167</v>
      </c>
      <c r="E64" s="14"/>
      <c r="F64" s="14" t="s">
        <v>166</v>
      </c>
      <c r="G64" s="14" t="s">
        <v>106</v>
      </c>
      <c r="H64" s="14" t="s">
        <v>37</v>
      </c>
      <c r="I64" s="14">
        <v>642</v>
      </c>
      <c r="J64" s="14" t="s">
        <v>55</v>
      </c>
      <c r="K64" s="14">
        <v>1</v>
      </c>
      <c r="L64" s="14" t="s">
        <v>39</v>
      </c>
      <c r="M64" s="14" t="s">
        <v>40</v>
      </c>
      <c r="N64" s="20">
        <f>837000-621000+566595</f>
        <v>782595</v>
      </c>
      <c r="O64" s="14" t="s">
        <v>41</v>
      </c>
      <c r="P64" s="15">
        <v>43709</v>
      </c>
      <c r="Q64" s="15">
        <v>44013</v>
      </c>
      <c r="R64" s="14" t="s">
        <v>42</v>
      </c>
      <c r="S64" s="14" t="s">
        <v>41</v>
      </c>
      <c r="T64" s="14" t="s">
        <v>100</v>
      </c>
    </row>
    <row r="65" spans="1:20" ht="63.75">
      <c r="A65" s="92">
        <v>63</v>
      </c>
      <c r="B65" s="25">
        <v>39</v>
      </c>
      <c r="C65" s="14"/>
      <c r="D65" s="14" t="s">
        <v>167</v>
      </c>
      <c r="E65" s="14"/>
      <c r="F65" s="14" t="s">
        <v>166</v>
      </c>
      <c r="G65" s="14" t="s">
        <v>107</v>
      </c>
      <c r="H65" s="14" t="s">
        <v>37</v>
      </c>
      <c r="I65" s="14">
        <v>642</v>
      </c>
      <c r="J65" s="14" t="s">
        <v>55</v>
      </c>
      <c r="K65" s="14">
        <v>1</v>
      </c>
      <c r="L65" s="14" t="s">
        <v>39</v>
      </c>
      <c r="M65" s="14" t="s">
        <v>40</v>
      </c>
      <c r="N65" s="105">
        <f>1752000-1752000</f>
        <v>0</v>
      </c>
      <c r="O65" s="14" t="s">
        <v>41</v>
      </c>
      <c r="P65" s="15">
        <v>43556</v>
      </c>
      <c r="Q65" s="15">
        <v>43922</v>
      </c>
      <c r="R65" s="14" t="s">
        <v>42</v>
      </c>
      <c r="S65" s="14" t="s">
        <v>41</v>
      </c>
      <c r="T65" s="14" t="s">
        <v>100</v>
      </c>
    </row>
    <row r="66" spans="1:20" ht="63.75">
      <c r="A66" s="92">
        <v>64</v>
      </c>
      <c r="B66" s="25">
        <v>40</v>
      </c>
      <c r="C66" s="14"/>
      <c r="D66" s="14" t="s">
        <v>167</v>
      </c>
      <c r="E66" s="14"/>
      <c r="F66" s="14" t="s">
        <v>166</v>
      </c>
      <c r="G66" s="14" t="s">
        <v>108</v>
      </c>
      <c r="H66" s="14" t="s">
        <v>37</v>
      </c>
      <c r="I66" s="14">
        <v>642</v>
      </c>
      <c r="J66" s="14" t="s">
        <v>55</v>
      </c>
      <c r="K66" s="14">
        <v>1</v>
      </c>
      <c r="L66" s="14" t="s">
        <v>39</v>
      </c>
      <c r="M66" s="28" t="s">
        <v>40</v>
      </c>
      <c r="N66" s="58">
        <v>1956850</v>
      </c>
      <c r="O66" s="25" t="s">
        <v>41</v>
      </c>
      <c r="P66" s="2">
        <v>43497</v>
      </c>
      <c r="Q66" s="2">
        <v>43800</v>
      </c>
      <c r="R66" s="14" t="s">
        <v>42</v>
      </c>
      <c r="S66" s="14" t="s">
        <v>41</v>
      </c>
      <c r="T66" s="14" t="s">
        <v>100</v>
      </c>
    </row>
    <row r="67" spans="1:20" ht="63.75">
      <c r="A67" s="92">
        <v>65</v>
      </c>
      <c r="B67" s="25">
        <v>41</v>
      </c>
      <c r="C67" s="14"/>
      <c r="D67" s="14" t="s">
        <v>167</v>
      </c>
      <c r="E67" s="14"/>
      <c r="F67" s="14" t="s">
        <v>166</v>
      </c>
      <c r="G67" s="14" t="s">
        <v>108</v>
      </c>
      <c r="H67" s="14" t="s">
        <v>37</v>
      </c>
      <c r="I67" s="14">
        <v>642</v>
      </c>
      <c r="J67" s="14" t="s">
        <v>55</v>
      </c>
      <c r="K67" s="14">
        <v>1</v>
      </c>
      <c r="L67" s="14" t="s">
        <v>39</v>
      </c>
      <c r="M67" s="28" t="s">
        <v>40</v>
      </c>
      <c r="N67" s="58">
        <f>566315-566315</f>
        <v>0</v>
      </c>
      <c r="O67" s="25" t="s">
        <v>41</v>
      </c>
      <c r="P67" s="2">
        <v>43678</v>
      </c>
      <c r="Q67" s="2">
        <v>44013</v>
      </c>
      <c r="R67" s="14" t="s">
        <v>42</v>
      </c>
      <c r="S67" s="14" t="s">
        <v>41</v>
      </c>
      <c r="T67" s="14" t="s">
        <v>100</v>
      </c>
    </row>
    <row r="68" spans="1:20" ht="63.75">
      <c r="A68" s="92">
        <v>66</v>
      </c>
      <c r="B68" s="25">
        <v>42</v>
      </c>
      <c r="C68" s="14"/>
      <c r="D68" s="14" t="s">
        <v>167</v>
      </c>
      <c r="E68" s="14"/>
      <c r="F68" s="14" t="s">
        <v>166</v>
      </c>
      <c r="G68" s="14" t="s">
        <v>140</v>
      </c>
      <c r="H68" s="14" t="s">
        <v>37</v>
      </c>
      <c r="I68" s="14">
        <v>642</v>
      </c>
      <c r="J68" s="14" t="s">
        <v>55</v>
      </c>
      <c r="K68" s="14">
        <v>1</v>
      </c>
      <c r="L68" s="14" t="s">
        <v>39</v>
      </c>
      <c r="M68" s="14" t="s">
        <v>40</v>
      </c>
      <c r="N68" s="106">
        <v>2832000</v>
      </c>
      <c r="O68" s="14" t="s">
        <v>41</v>
      </c>
      <c r="P68" s="15">
        <v>43466</v>
      </c>
      <c r="Q68" s="15">
        <v>43617</v>
      </c>
      <c r="R68" s="14" t="s">
        <v>42</v>
      </c>
      <c r="S68" s="14" t="s">
        <v>41</v>
      </c>
      <c r="T68" s="14" t="s">
        <v>100</v>
      </c>
    </row>
    <row r="69" spans="1:20" ht="63.75">
      <c r="A69" s="92">
        <v>67</v>
      </c>
      <c r="B69" s="25">
        <v>43</v>
      </c>
      <c r="C69" s="14"/>
      <c r="D69" s="14" t="s">
        <v>167</v>
      </c>
      <c r="E69" s="14"/>
      <c r="F69" s="14" t="s">
        <v>166</v>
      </c>
      <c r="G69" s="14" t="s">
        <v>109</v>
      </c>
      <c r="H69" s="14" t="s">
        <v>37</v>
      </c>
      <c r="I69" s="14">
        <v>642</v>
      </c>
      <c r="J69" s="14" t="s">
        <v>55</v>
      </c>
      <c r="K69" s="14">
        <v>1</v>
      </c>
      <c r="L69" s="14" t="s">
        <v>39</v>
      </c>
      <c r="M69" s="14" t="s">
        <v>40</v>
      </c>
      <c r="N69" s="151">
        <f>115000*11</f>
        <v>1265000</v>
      </c>
      <c r="O69" s="18" t="s">
        <v>50</v>
      </c>
      <c r="P69" s="15">
        <v>43466</v>
      </c>
      <c r="Q69" s="15">
        <v>43770</v>
      </c>
      <c r="R69" s="14" t="s">
        <v>42</v>
      </c>
      <c r="S69" s="14" t="s">
        <v>41</v>
      </c>
      <c r="T69" s="14" t="s">
        <v>100</v>
      </c>
    </row>
    <row r="70" spans="1:20" ht="63.75">
      <c r="A70" s="92">
        <v>68</v>
      </c>
      <c r="B70" s="25">
        <v>44</v>
      </c>
      <c r="C70" s="14"/>
      <c r="D70" s="14" t="s">
        <v>167</v>
      </c>
      <c r="E70" s="14"/>
      <c r="F70" s="14" t="s">
        <v>166</v>
      </c>
      <c r="G70" s="14" t="s">
        <v>109</v>
      </c>
      <c r="H70" s="14" t="s">
        <v>37</v>
      </c>
      <c r="I70" s="14">
        <v>642</v>
      </c>
      <c r="J70" s="14" t="s">
        <v>55</v>
      </c>
      <c r="K70" s="14">
        <v>1</v>
      </c>
      <c r="L70" s="14" t="s">
        <v>39</v>
      </c>
      <c r="M70" s="14" t="s">
        <v>40</v>
      </c>
      <c r="N70" s="151">
        <f>115000*11</f>
        <v>1265000</v>
      </c>
      <c r="O70" s="18" t="s">
        <v>50</v>
      </c>
      <c r="P70" s="15">
        <v>43770</v>
      </c>
      <c r="Q70" s="15">
        <v>44105</v>
      </c>
      <c r="R70" s="14" t="s">
        <v>42</v>
      </c>
      <c r="S70" s="14" t="s">
        <v>41</v>
      </c>
      <c r="T70" s="14" t="s">
        <v>100</v>
      </c>
    </row>
    <row r="71" spans="1:20" ht="63.75">
      <c r="A71" s="92">
        <v>69</v>
      </c>
      <c r="B71" s="25">
        <v>45</v>
      </c>
      <c r="C71" s="14"/>
      <c r="D71" s="14" t="s">
        <v>167</v>
      </c>
      <c r="E71" s="14"/>
      <c r="F71" s="14" t="s">
        <v>166</v>
      </c>
      <c r="G71" s="14" t="s">
        <v>110</v>
      </c>
      <c r="H71" s="14" t="s">
        <v>37</v>
      </c>
      <c r="I71" s="14">
        <v>642</v>
      </c>
      <c r="J71" s="14" t="s">
        <v>55</v>
      </c>
      <c r="K71" s="14">
        <v>1</v>
      </c>
      <c r="L71" s="14" t="s">
        <v>39</v>
      </c>
      <c r="M71" s="14" t="s">
        <v>40</v>
      </c>
      <c r="N71" s="106">
        <v>3326400</v>
      </c>
      <c r="O71" s="18" t="s">
        <v>56</v>
      </c>
      <c r="P71" s="15">
        <v>43466</v>
      </c>
      <c r="Q71" s="15">
        <v>43770</v>
      </c>
      <c r="R71" s="14" t="s">
        <v>42</v>
      </c>
      <c r="S71" s="14" t="s">
        <v>41</v>
      </c>
      <c r="T71" s="14" t="s">
        <v>100</v>
      </c>
    </row>
    <row r="72" spans="1:20" ht="63.75">
      <c r="A72" s="92">
        <v>70</v>
      </c>
      <c r="B72" s="25">
        <v>46</v>
      </c>
      <c r="C72" s="14"/>
      <c r="D72" s="14" t="s">
        <v>167</v>
      </c>
      <c r="E72" s="14"/>
      <c r="F72" s="14" t="s">
        <v>166</v>
      </c>
      <c r="G72" s="14" t="s">
        <v>110</v>
      </c>
      <c r="H72" s="14" t="s">
        <v>37</v>
      </c>
      <c r="I72" s="14">
        <v>642</v>
      </c>
      <c r="J72" s="14" t="s">
        <v>55</v>
      </c>
      <c r="K72" s="14">
        <v>1</v>
      </c>
      <c r="L72" s="14" t="s">
        <v>39</v>
      </c>
      <c r="M72" s="14" t="s">
        <v>40</v>
      </c>
      <c r="N72" s="106">
        <v>3326400</v>
      </c>
      <c r="O72" s="18" t="s">
        <v>41</v>
      </c>
      <c r="P72" s="15">
        <v>43770</v>
      </c>
      <c r="Q72" s="15">
        <v>44105</v>
      </c>
      <c r="R72" s="14" t="s">
        <v>42</v>
      </c>
      <c r="S72" s="14" t="s">
        <v>41</v>
      </c>
      <c r="T72" s="14" t="s">
        <v>100</v>
      </c>
    </row>
    <row r="73" spans="1:20" ht="63.75">
      <c r="A73" s="92">
        <v>71</v>
      </c>
      <c r="B73" s="25">
        <v>47</v>
      </c>
      <c r="C73" s="14"/>
      <c r="D73" s="14" t="s">
        <v>68</v>
      </c>
      <c r="E73" s="14" t="s">
        <v>35</v>
      </c>
      <c r="F73" s="14" t="s">
        <v>69</v>
      </c>
      <c r="G73" s="107" t="s">
        <v>237</v>
      </c>
      <c r="H73" s="14" t="s">
        <v>122</v>
      </c>
      <c r="I73" s="14">
        <v>642</v>
      </c>
      <c r="J73" s="14" t="s">
        <v>55</v>
      </c>
      <c r="K73" s="14">
        <v>1</v>
      </c>
      <c r="L73" s="14" t="s">
        <v>39</v>
      </c>
      <c r="M73" s="14" t="s">
        <v>40</v>
      </c>
      <c r="N73" s="17">
        <f>1000000-1000000</f>
        <v>0</v>
      </c>
      <c r="O73" s="14" t="s">
        <v>50</v>
      </c>
      <c r="P73" s="15">
        <v>43497</v>
      </c>
      <c r="Q73" s="15">
        <v>43556</v>
      </c>
      <c r="R73" s="14" t="s">
        <v>149</v>
      </c>
      <c r="S73" s="14" t="s">
        <v>50</v>
      </c>
      <c r="T73" s="14" t="s">
        <v>100</v>
      </c>
    </row>
    <row r="74" spans="1:20" ht="63.75">
      <c r="A74" s="92">
        <v>72</v>
      </c>
      <c r="B74" s="25">
        <v>48</v>
      </c>
      <c r="C74" s="14"/>
      <c r="D74" s="14" t="s">
        <v>68</v>
      </c>
      <c r="E74" s="14" t="s">
        <v>35</v>
      </c>
      <c r="F74" s="14" t="s">
        <v>69</v>
      </c>
      <c r="G74" s="107" t="s">
        <v>238</v>
      </c>
      <c r="H74" s="14" t="s">
        <v>122</v>
      </c>
      <c r="I74" s="14">
        <v>642</v>
      </c>
      <c r="J74" s="14" t="s">
        <v>55</v>
      </c>
      <c r="K74" s="14">
        <v>1</v>
      </c>
      <c r="L74" s="14" t="s">
        <v>39</v>
      </c>
      <c r="M74" s="14" t="s">
        <v>40</v>
      </c>
      <c r="N74" s="149">
        <v>650000</v>
      </c>
      <c r="O74" s="14" t="s">
        <v>50</v>
      </c>
      <c r="P74" s="15">
        <v>43556</v>
      </c>
      <c r="Q74" s="15">
        <v>43617</v>
      </c>
      <c r="R74" s="14" t="s">
        <v>149</v>
      </c>
      <c r="S74" s="14" t="s">
        <v>50</v>
      </c>
      <c r="T74" s="14" t="s">
        <v>100</v>
      </c>
    </row>
    <row r="75" spans="1:20" ht="63.75">
      <c r="A75" s="92">
        <v>73</v>
      </c>
      <c r="B75" s="25">
        <v>49</v>
      </c>
      <c r="C75" s="14"/>
      <c r="D75" s="14" t="s">
        <v>68</v>
      </c>
      <c r="E75" s="14" t="s">
        <v>35</v>
      </c>
      <c r="F75" s="14" t="s">
        <v>69</v>
      </c>
      <c r="G75" s="24" t="s">
        <v>239</v>
      </c>
      <c r="H75" s="14" t="s">
        <v>122</v>
      </c>
      <c r="I75" s="14">
        <v>642</v>
      </c>
      <c r="J75" s="14" t="s">
        <v>55</v>
      </c>
      <c r="K75" s="14">
        <v>1</v>
      </c>
      <c r="L75" s="14" t="s">
        <v>39</v>
      </c>
      <c r="M75" s="14" t="s">
        <v>40</v>
      </c>
      <c r="N75" s="148">
        <v>600000</v>
      </c>
      <c r="O75" s="14" t="s">
        <v>50</v>
      </c>
      <c r="P75" s="15">
        <v>43586</v>
      </c>
      <c r="Q75" s="15">
        <v>43709</v>
      </c>
      <c r="R75" s="14" t="s">
        <v>149</v>
      </c>
      <c r="S75" s="14" t="s">
        <v>50</v>
      </c>
      <c r="T75" s="14" t="s">
        <v>100</v>
      </c>
    </row>
    <row r="76" spans="1:20" ht="63.75">
      <c r="A76" s="92">
        <v>74</v>
      </c>
      <c r="B76" s="25">
        <v>50</v>
      </c>
      <c r="C76" s="31"/>
      <c r="D76" s="14" t="s">
        <v>68</v>
      </c>
      <c r="E76" s="14" t="s">
        <v>35</v>
      </c>
      <c r="F76" s="14" t="s">
        <v>69</v>
      </c>
      <c r="G76" s="14" t="s">
        <v>240</v>
      </c>
      <c r="H76" s="14" t="s">
        <v>122</v>
      </c>
      <c r="I76" s="14">
        <v>642</v>
      </c>
      <c r="J76" s="14" t="s">
        <v>55</v>
      </c>
      <c r="K76" s="14">
        <v>1</v>
      </c>
      <c r="L76" s="14" t="s">
        <v>39</v>
      </c>
      <c r="M76" s="14" t="s">
        <v>40</v>
      </c>
      <c r="N76" s="105">
        <f>1500000-1500000</f>
        <v>0</v>
      </c>
      <c r="O76" s="31" t="s">
        <v>50</v>
      </c>
      <c r="P76" s="15">
        <v>43525</v>
      </c>
      <c r="Q76" s="15">
        <v>43617</v>
      </c>
      <c r="R76" s="14" t="s">
        <v>149</v>
      </c>
      <c r="S76" s="14" t="s">
        <v>50</v>
      </c>
      <c r="T76" s="14" t="s">
        <v>100</v>
      </c>
    </row>
    <row r="77" spans="1:20" ht="63.75">
      <c r="A77" s="92">
        <v>75</v>
      </c>
      <c r="B77" s="25">
        <v>51</v>
      </c>
      <c r="C77" s="31"/>
      <c r="D77" s="31" t="s">
        <v>68</v>
      </c>
      <c r="E77" s="31" t="s">
        <v>35</v>
      </c>
      <c r="F77" s="31" t="s">
        <v>69</v>
      </c>
      <c r="G77" s="62" t="s">
        <v>241</v>
      </c>
      <c r="H77" s="31" t="s">
        <v>122</v>
      </c>
      <c r="I77" s="31">
        <v>642</v>
      </c>
      <c r="J77" s="31" t="s">
        <v>55</v>
      </c>
      <c r="K77" s="31">
        <v>1</v>
      </c>
      <c r="L77" s="31" t="s">
        <v>39</v>
      </c>
      <c r="M77" s="31" t="s">
        <v>40</v>
      </c>
      <c r="N77" s="152">
        <f>600000+50000</f>
        <v>650000</v>
      </c>
      <c r="O77" s="31" t="s">
        <v>50</v>
      </c>
      <c r="P77" s="26">
        <v>43617</v>
      </c>
      <c r="Q77" s="26">
        <v>43800</v>
      </c>
      <c r="R77" s="31" t="s">
        <v>149</v>
      </c>
      <c r="S77" s="31" t="s">
        <v>50</v>
      </c>
      <c r="T77" s="31" t="s">
        <v>100</v>
      </c>
    </row>
    <row r="78" spans="1:20" ht="63.75">
      <c r="A78" s="92">
        <v>76</v>
      </c>
      <c r="B78" s="25">
        <v>52</v>
      </c>
      <c r="C78" s="32"/>
      <c r="D78" s="32" t="s">
        <v>68</v>
      </c>
      <c r="E78" s="32" t="s">
        <v>35</v>
      </c>
      <c r="F78" s="32" t="s">
        <v>69</v>
      </c>
      <c r="G78" s="68" t="s">
        <v>242</v>
      </c>
      <c r="H78" s="32" t="s">
        <v>122</v>
      </c>
      <c r="I78" s="32">
        <v>642</v>
      </c>
      <c r="J78" s="32" t="s">
        <v>55</v>
      </c>
      <c r="K78" s="32">
        <v>1</v>
      </c>
      <c r="L78" s="32" t="s">
        <v>39</v>
      </c>
      <c r="M78" s="32" t="s">
        <v>40</v>
      </c>
      <c r="N78" s="67">
        <f>600000-600000</f>
        <v>0</v>
      </c>
      <c r="O78" s="32" t="s">
        <v>50</v>
      </c>
      <c r="P78" s="29">
        <v>43617</v>
      </c>
      <c r="Q78" s="29">
        <v>43678</v>
      </c>
      <c r="R78" s="32" t="s">
        <v>149</v>
      </c>
      <c r="S78" s="32" t="s">
        <v>50</v>
      </c>
      <c r="T78" s="32" t="s">
        <v>100</v>
      </c>
    </row>
    <row r="79" spans="1:20" ht="63.75">
      <c r="A79" s="92">
        <v>77</v>
      </c>
      <c r="B79" s="25">
        <v>53</v>
      </c>
      <c r="C79" s="60"/>
      <c r="D79" s="60" t="s">
        <v>68</v>
      </c>
      <c r="E79" s="60" t="s">
        <v>35</v>
      </c>
      <c r="F79" s="60" t="s">
        <v>69</v>
      </c>
      <c r="G79" s="75" t="s">
        <v>243</v>
      </c>
      <c r="H79" s="78" t="s">
        <v>122</v>
      </c>
      <c r="I79" s="32">
        <v>642</v>
      </c>
      <c r="J79" s="32" t="s">
        <v>55</v>
      </c>
      <c r="K79" s="32">
        <v>1</v>
      </c>
      <c r="L79" s="32" t="s">
        <v>39</v>
      </c>
      <c r="M79" s="32" t="s">
        <v>40</v>
      </c>
      <c r="N79" s="108">
        <f>750000-750000</f>
        <v>0</v>
      </c>
      <c r="O79" s="60" t="s">
        <v>50</v>
      </c>
      <c r="P79" s="76">
        <v>43617</v>
      </c>
      <c r="Q79" s="76">
        <v>43678</v>
      </c>
      <c r="R79" s="60" t="s">
        <v>149</v>
      </c>
      <c r="S79" s="16" t="s">
        <v>50</v>
      </c>
      <c r="T79" s="16" t="s">
        <v>100</v>
      </c>
    </row>
    <row r="80" spans="1:20" ht="63.75">
      <c r="A80" s="92">
        <v>78</v>
      </c>
      <c r="B80" s="25">
        <v>54</v>
      </c>
      <c r="C80" s="32"/>
      <c r="D80" s="32" t="s">
        <v>68</v>
      </c>
      <c r="E80" s="32" t="s">
        <v>35</v>
      </c>
      <c r="F80" s="32" t="s">
        <v>69</v>
      </c>
      <c r="G80" s="68" t="s">
        <v>244</v>
      </c>
      <c r="H80" s="32" t="s">
        <v>37</v>
      </c>
      <c r="I80" s="32">
        <v>642</v>
      </c>
      <c r="J80" s="32" t="s">
        <v>55</v>
      </c>
      <c r="K80" s="32">
        <v>1</v>
      </c>
      <c r="L80" s="32" t="s">
        <v>39</v>
      </c>
      <c r="M80" s="32" t="s">
        <v>40</v>
      </c>
      <c r="N80" s="77">
        <v>4000000</v>
      </c>
      <c r="O80" s="32" t="s">
        <v>56</v>
      </c>
      <c r="P80" s="29">
        <v>43525</v>
      </c>
      <c r="Q80" s="29">
        <v>43678</v>
      </c>
      <c r="R80" s="25" t="s">
        <v>42</v>
      </c>
      <c r="S80" s="74" t="s">
        <v>41</v>
      </c>
      <c r="T80" s="16" t="s">
        <v>100</v>
      </c>
    </row>
    <row r="81" spans="1:20" ht="63.75">
      <c r="A81" s="92">
        <v>79</v>
      </c>
      <c r="B81" s="25">
        <v>55</v>
      </c>
      <c r="C81" s="14"/>
      <c r="D81" s="14" t="s">
        <v>74</v>
      </c>
      <c r="E81" s="14"/>
      <c r="F81" s="14" t="s">
        <v>61</v>
      </c>
      <c r="G81" s="14" t="s">
        <v>75</v>
      </c>
      <c r="H81" s="14" t="s">
        <v>122</v>
      </c>
      <c r="I81" s="14">
        <v>642</v>
      </c>
      <c r="J81" s="14" t="s">
        <v>55</v>
      </c>
      <c r="K81" s="14">
        <v>1</v>
      </c>
      <c r="L81" s="14" t="s">
        <v>39</v>
      </c>
      <c r="M81" s="14" t="s">
        <v>40</v>
      </c>
      <c r="N81" s="55">
        <f>2160000-1600000-500000-60000</f>
        <v>0</v>
      </c>
      <c r="O81" s="14" t="s">
        <v>76</v>
      </c>
      <c r="P81" s="29">
        <v>43556</v>
      </c>
      <c r="Q81" s="109">
        <v>43617</v>
      </c>
      <c r="R81" s="14" t="s">
        <v>51</v>
      </c>
      <c r="S81" s="14" t="s">
        <v>50</v>
      </c>
      <c r="T81" s="14" t="s">
        <v>100</v>
      </c>
    </row>
    <row r="82" spans="1:20" ht="63.75">
      <c r="A82" s="92">
        <v>80</v>
      </c>
      <c r="B82" s="25">
        <v>56</v>
      </c>
      <c r="C82" s="14"/>
      <c r="D82" s="14" t="s">
        <v>74</v>
      </c>
      <c r="E82" s="14"/>
      <c r="F82" s="14" t="s">
        <v>61</v>
      </c>
      <c r="G82" s="14" t="s">
        <v>75</v>
      </c>
      <c r="H82" s="14" t="s">
        <v>122</v>
      </c>
      <c r="I82" s="14">
        <v>642</v>
      </c>
      <c r="J82" s="14" t="s">
        <v>55</v>
      </c>
      <c r="K82" s="14">
        <v>1</v>
      </c>
      <c r="L82" s="14" t="s">
        <v>39</v>
      </c>
      <c r="M82" s="14" t="s">
        <v>40</v>
      </c>
      <c r="N82" s="55">
        <f>2160000-890000-1270000</f>
        <v>0</v>
      </c>
      <c r="O82" s="14" t="s">
        <v>76</v>
      </c>
      <c r="P82" s="29">
        <v>43647</v>
      </c>
      <c r="Q82" s="109">
        <v>43709</v>
      </c>
      <c r="R82" s="14" t="s">
        <v>51</v>
      </c>
      <c r="S82" s="14" t="s">
        <v>50</v>
      </c>
      <c r="T82" s="14" t="s">
        <v>100</v>
      </c>
    </row>
    <row r="83" spans="1:20" ht="63.75">
      <c r="A83" s="92">
        <v>81</v>
      </c>
      <c r="B83" s="25">
        <v>57</v>
      </c>
      <c r="C83" s="14"/>
      <c r="D83" s="14" t="s">
        <v>74</v>
      </c>
      <c r="E83" s="14"/>
      <c r="F83" s="14" t="s">
        <v>61</v>
      </c>
      <c r="G83" s="14" t="s">
        <v>75</v>
      </c>
      <c r="H83" s="14" t="s">
        <v>122</v>
      </c>
      <c r="I83" s="14">
        <v>642</v>
      </c>
      <c r="J83" s="14" t="s">
        <v>55</v>
      </c>
      <c r="K83" s="14">
        <v>1</v>
      </c>
      <c r="L83" s="14" t="s">
        <v>39</v>
      </c>
      <c r="M83" s="14" t="s">
        <v>40</v>
      </c>
      <c r="N83" s="146">
        <v>2160000</v>
      </c>
      <c r="O83" s="14" t="s">
        <v>76</v>
      </c>
      <c r="P83" s="29">
        <v>43739</v>
      </c>
      <c r="Q83" s="109">
        <v>43800</v>
      </c>
      <c r="R83" s="14" t="s">
        <v>51</v>
      </c>
      <c r="S83" s="14" t="s">
        <v>50</v>
      </c>
      <c r="T83" s="14" t="s">
        <v>100</v>
      </c>
    </row>
    <row r="84" spans="1:20" ht="89.25">
      <c r="A84" s="92">
        <v>82</v>
      </c>
      <c r="B84" s="25">
        <v>58</v>
      </c>
      <c r="C84" s="14"/>
      <c r="D84" s="14" t="s">
        <v>74</v>
      </c>
      <c r="E84" s="14"/>
      <c r="F84" s="14" t="s">
        <v>61</v>
      </c>
      <c r="G84" s="14" t="s">
        <v>291</v>
      </c>
      <c r="H84" s="14" t="s">
        <v>122</v>
      </c>
      <c r="I84" s="14">
        <v>642</v>
      </c>
      <c r="J84" s="14" t="s">
        <v>55</v>
      </c>
      <c r="K84" s="14">
        <v>1</v>
      </c>
      <c r="L84" s="14" t="s">
        <v>39</v>
      </c>
      <c r="M84" s="14" t="s">
        <v>40</v>
      </c>
      <c r="N84" s="146">
        <v>800000</v>
      </c>
      <c r="O84" s="14" t="s">
        <v>76</v>
      </c>
      <c r="P84" s="29">
        <v>43556</v>
      </c>
      <c r="Q84" s="109">
        <v>43617</v>
      </c>
      <c r="R84" s="14" t="s">
        <v>282</v>
      </c>
      <c r="S84" s="14" t="s">
        <v>50</v>
      </c>
      <c r="T84" s="14" t="s">
        <v>100</v>
      </c>
    </row>
    <row r="85" spans="1:20" ht="63.75">
      <c r="A85" s="92">
        <v>83</v>
      </c>
      <c r="B85" s="25">
        <v>59</v>
      </c>
      <c r="C85" s="14"/>
      <c r="D85" s="14" t="s">
        <v>74</v>
      </c>
      <c r="E85" s="14"/>
      <c r="F85" s="14" t="s">
        <v>61</v>
      </c>
      <c r="G85" s="14" t="s">
        <v>77</v>
      </c>
      <c r="H85" s="14" t="s">
        <v>122</v>
      </c>
      <c r="I85" s="14">
        <v>642</v>
      </c>
      <c r="J85" s="14" t="s">
        <v>55</v>
      </c>
      <c r="K85" s="14">
        <v>1</v>
      </c>
      <c r="L85" s="14" t="s">
        <v>39</v>
      </c>
      <c r="M85" s="14" t="s">
        <v>40</v>
      </c>
      <c r="N85" s="55">
        <f>800000-800000</f>
        <v>0</v>
      </c>
      <c r="O85" s="14" t="s">
        <v>76</v>
      </c>
      <c r="P85" s="29">
        <v>43525</v>
      </c>
      <c r="Q85" s="109">
        <v>43586</v>
      </c>
      <c r="R85" s="14" t="s">
        <v>51</v>
      </c>
      <c r="S85" s="14" t="s">
        <v>50</v>
      </c>
      <c r="T85" s="14" t="s">
        <v>100</v>
      </c>
    </row>
    <row r="86" spans="1:20" ht="63.75">
      <c r="A86" s="92">
        <v>84</v>
      </c>
      <c r="B86" s="25">
        <v>60</v>
      </c>
      <c r="C86" s="14"/>
      <c r="D86" s="14" t="s">
        <v>74</v>
      </c>
      <c r="E86" s="14"/>
      <c r="F86" s="14" t="s">
        <v>61</v>
      </c>
      <c r="G86" s="14" t="s">
        <v>77</v>
      </c>
      <c r="H86" s="14" t="s">
        <v>122</v>
      </c>
      <c r="I86" s="14">
        <v>642</v>
      </c>
      <c r="J86" s="14" t="s">
        <v>55</v>
      </c>
      <c r="K86" s="14">
        <v>1</v>
      </c>
      <c r="L86" s="14" t="s">
        <v>39</v>
      </c>
      <c r="M86" s="14" t="s">
        <v>40</v>
      </c>
      <c r="N86" s="55">
        <f>800000-800000</f>
        <v>0</v>
      </c>
      <c r="O86" s="14" t="s">
        <v>76</v>
      </c>
      <c r="P86" s="29">
        <v>43525</v>
      </c>
      <c r="Q86" s="109">
        <v>43586</v>
      </c>
      <c r="R86" s="14" t="s">
        <v>51</v>
      </c>
      <c r="S86" s="14" t="s">
        <v>50</v>
      </c>
      <c r="T86" s="14" t="s">
        <v>100</v>
      </c>
    </row>
    <row r="87" spans="1:20" ht="63.75">
      <c r="A87" s="92">
        <v>85</v>
      </c>
      <c r="B87" s="25">
        <v>61</v>
      </c>
      <c r="C87" s="14"/>
      <c r="D87" s="14" t="s">
        <v>74</v>
      </c>
      <c r="E87" s="14"/>
      <c r="F87" s="14" t="s">
        <v>61</v>
      </c>
      <c r="G87" s="14" t="s">
        <v>77</v>
      </c>
      <c r="H87" s="14" t="s">
        <v>122</v>
      </c>
      <c r="I87" s="14">
        <v>642</v>
      </c>
      <c r="J87" s="14" t="s">
        <v>55</v>
      </c>
      <c r="K87" s="14">
        <v>1</v>
      </c>
      <c r="L87" s="14" t="s">
        <v>39</v>
      </c>
      <c r="M87" s="14" t="s">
        <v>40</v>
      </c>
      <c r="N87" s="55">
        <f>800000-800000</f>
        <v>0</v>
      </c>
      <c r="O87" s="14" t="s">
        <v>76</v>
      </c>
      <c r="P87" s="29">
        <v>43525</v>
      </c>
      <c r="Q87" s="109">
        <v>43556</v>
      </c>
      <c r="R87" s="14" t="s">
        <v>51</v>
      </c>
      <c r="S87" s="14" t="s">
        <v>50</v>
      </c>
      <c r="T87" s="14" t="s">
        <v>100</v>
      </c>
    </row>
    <row r="88" spans="1:20" ht="63.75">
      <c r="A88" s="92">
        <v>86</v>
      </c>
      <c r="B88" s="25">
        <v>62</v>
      </c>
      <c r="C88" s="14"/>
      <c r="D88" s="14" t="s">
        <v>74</v>
      </c>
      <c r="E88" s="14"/>
      <c r="F88" s="14" t="s">
        <v>61</v>
      </c>
      <c r="G88" s="14" t="s">
        <v>77</v>
      </c>
      <c r="H88" s="14" t="s">
        <v>122</v>
      </c>
      <c r="I88" s="14">
        <v>642</v>
      </c>
      <c r="J88" s="14" t="s">
        <v>55</v>
      </c>
      <c r="K88" s="14">
        <v>1</v>
      </c>
      <c r="L88" s="14" t="s">
        <v>39</v>
      </c>
      <c r="M88" s="14" t="s">
        <v>40</v>
      </c>
      <c r="N88" s="55">
        <f>800000-800000</f>
        <v>0</v>
      </c>
      <c r="O88" s="14" t="s">
        <v>76</v>
      </c>
      <c r="P88" s="29">
        <v>43525</v>
      </c>
      <c r="Q88" s="109">
        <v>43586</v>
      </c>
      <c r="R88" s="14" t="s">
        <v>51</v>
      </c>
      <c r="S88" s="14" t="s">
        <v>50</v>
      </c>
      <c r="T88" s="14" t="s">
        <v>100</v>
      </c>
    </row>
    <row r="89" spans="1:20" ht="63.75">
      <c r="A89" s="92">
        <v>87</v>
      </c>
      <c r="B89" s="25">
        <v>63</v>
      </c>
      <c r="C89" s="14"/>
      <c r="D89" s="14" t="s">
        <v>155</v>
      </c>
      <c r="E89" s="14"/>
      <c r="F89" s="14" t="s">
        <v>156</v>
      </c>
      <c r="G89" s="14" t="s">
        <v>258</v>
      </c>
      <c r="H89" s="14" t="s">
        <v>37</v>
      </c>
      <c r="I89" s="14">
        <v>642</v>
      </c>
      <c r="J89" s="14" t="s">
        <v>55</v>
      </c>
      <c r="K89" s="14">
        <v>1</v>
      </c>
      <c r="L89" s="14" t="s">
        <v>39</v>
      </c>
      <c r="M89" s="14" t="s">
        <v>40</v>
      </c>
      <c r="N89" s="148">
        <v>850000</v>
      </c>
      <c r="O89" s="14" t="s">
        <v>76</v>
      </c>
      <c r="P89" s="15">
        <v>43466</v>
      </c>
      <c r="Q89" s="15">
        <v>43800</v>
      </c>
      <c r="R89" s="14" t="s">
        <v>42</v>
      </c>
      <c r="S89" s="14" t="s">
        <v>41</v>
      </c>
      <c r="T89" s="14" t="s">
        <v>100</v>
      </c>
    </row>
    <row r="90" spans="1:20" ht="63.75">
      <c r="A90" s="92">
        <v>88</v>
      </c>
      <c r="B90" s="25">
        <v>64</v>
      </c>
      <c r="C90" s="14"/>
      <c r="D90" s="14" t="s">
        <v>157</v>
      </c>
      <c r="E90" s="14"/>
      <c r="F90" s="14" t="s">
        <v>158</v>
      </c>
      <c r="G90" s="14" t="s">
        <v>78</v>
      </c>
      <c r="H90" s="14" t="s">
        <v>37</v>
      </c>
      <c r="I90" s="14">
        <v>642</v>
      </c>
      <c r="J90" s="14" t="s">
        <v>55</v>
      </c>
      <c r="K90" s="14">
        <v>1</v>
      </c>
      <c r="L90" s="14" t="s">
        <v>39</v>
      </c>
      <c r="M90" s="14" t="s">
        <v>40</v>
      </c>
      <c r="N90" s="18">
        <v>800000</v>
      </c>
      <c r="O90" s="14" t="s">
        <v>41</v>
      </c>
      <c r="P90" s="15">
        <v>43466</v>
      </c>
      <c r="Q90" s="15">
        <v>43800</v>
      </c>
      <c r="R90" s="14" t="s">
        <v>42</v>
      </c>
      <c r="S90" s="14" t="s">
        <v>41</v>
      </c>
      <c r="T90" s="14" t="s">
        <v>100</v>
      </c>
    </row>
    <row r="91" spans="1:20" ht="76.5" customHeight="1">
      <c r="A91" s="92">
        <v>89</v>
      </c>
      <c r="B91" s="25">
        <v>65</v>
      </c>
      <c r="C91" s="14"/>
      <c r="D91" s="14" t="s">
        <v>79</v>
      </c>
      <c r="E91" s="14"/>
      <c r="F91" s="14" t="s">
        <v>80</v>
      </c>
      <c r="G91" s="14" t="s">
        <v>207</v>
      </c>
      <c r="H91" s="14" t="s">
        <v>37</v>
      </c>
      <c r="I91" s="14">
        <v>642</v>
      </c>
      <c r="J91" s="14" t="s">
        <v>55</v>
      </c>
      <c r="K91" s="14">
        <v>1</v>
      </c>
      <c r="L91" s="14" t="s">
        <v>39</v>
      </c>
      <c r="M91" s="14" t="s">
        <v>40</v>
      </c>
      <c r="N91" s="18">
        <f>4560000-N212-N213</f>
        <v>1519825</v>
      </c>
      <c r="O91" s="14" t="s">
        <v>41</v>
      </c>
      <c r="P91" s="15">
        <v>43466</v>
      </c>
      <c r="Q91" s="15">
        <v>43800</v>
      </c>
      <c r="R91" s="14" t="s">
        <v>42</v>
      </c>
      <c r="S91" s="14" t="s">
        <v>41</v>
      </c>
      <c r="T91" s="14" t="s">
        <v>100</v>
      </c>
    </row>
    <row r="92" spans="1:20" ht="75" customHeight="1">
      <c r="A92" s="92">
        <v>90</v>
      </c>
      <c r="B92" s="25">
        <v>66</v>
      </c>
      <c r="C92" s="14"/>
      <c r="D92" s="14" t="s">
        <v>79</v>
      </c>
      <c r="E92" s="14"/>
      <c r="F92" s="14" t="s">
        <v>159</v>
      </c>
      <c r="G92" s="14" t="s">
        <v>208</v>
      </c>
      <c r="H92" s="14" t="s">
        <v>37</v>
      </c>
      <c r="I92" s="14">
        <v>642</v>
      </c>
      <c r="J92" s="14" t="s">
        <v>55</v>
      </c>
      <c r="K92" s="14">
        <v>1</v>
      </c>
      <c r="L92" s="14" t="s">
        <v>39</v>
      </c>
      <c r="M92" s="14" t="s">
        <v>40</v>
      </c>
      <c r="N92" s="18">
        <f>1920000-960000</f>
        <v>960000</v>
      </c>
      <c r="O92" s="14" t="s">
        <v>41</v>
      </c>
      <c r="P92" s="15">
        <v>43466</v>
      </c>
      <c r="Q92" s="15">
        <v>43800</v>
      </c>
      <c r="R92" s="14" t="s">
        <v>42</v>
      </c>
      <c r="S92" s="14" t="s">
        <v>41</v>
      </c>
      <c r="T92" s="14" t="s">
        <v>100</v>
      </c>
    </row>
    <row r="93" spans="1:20" ht="75" customHeight="1">
      <c r="A93" s="92">
        <v>91</v>
      </c>
      <c r="B93" s="25">
        <v>67</v>
      </c>
      <c r="C93" s="14"/>
      <c r="D93" s="14" t="s">
        <v>79</v>
      </c>
      <c r="E93" s="14"/>
      <c r="F93" s="14" t="s">
        <v>159</v>
      </c>
      <c r="G93" s="14" t="s">
        <v>208</v>
      </c>
      <c r="H93" s="14" t="s">
        <v>37</v>
      </c>
      <c r="I93" s="14">
        <v>642</v>
      </c>
      <c r="J93" s="14" t="s">
        <v>55</v>
      </c>
      <c r="K93" s="14">
        <v>1</v>
      </c>
      <c r="L93" s="14" t="s">
        <v>39</v>
      </c>
      <c r="M93" s="14" t="s">
        <v>40</v>
      </c>
      <c r="N93" s="18">
        <v>920000</v>
      </c>
      <c r="O93" s="14" t="s">
        <v>56</v>
      </c>
      <c r="P93" s="15">
        <v>43466</v>
      </c>
      <c r="Q93" s="15">
        <v>43800</v>
      </c>
      <c r="R93" s="14" t="s">
        <v>42</v>
      </c>
      <c r="S93" s="14" t="s">
        <v>41</v>
      </c>
      <c r="T93" s="14" t="s">
        <v>100</v>
      </c>
    </row>
    <row r="94" spans="1:20" ht="63.75">
      <c r="A94" s="92">
        <v>92</v>
      </c>
      <c r="B94" s="25">
        <v>68</v>
      </c>
      <c r="C94" s="14"/>
      <c r="D94" s="14" t="s">
        <v>79</v>
      </c>
      <c r="E94" s="14"/>
      <c r="F94" s="14" t="s">
        <v>160</v>
      </c>
      <c r="G94" s="14" t="s">
        <v>81</v>
      </c>
      <c r="H94" s="14" t="s">
        <v>37</v>
      </c>
      <c r="I94" s="14">
        <v>642</v>
      </c>
      <c r="J94" s="14" t="s">
        <v>55</v>
      </c>
      <c r="K94" s="14">
        <v>1</v>
      </c>
      <c r="L94" s="14" t="s">
        <v>39</v>
      </c>
      <c r="M94" s="14" t="s">
        <v>40</v>
      </c>
      <c r="N94" s="18">
        <f>4560000-800000-N214-211000</f>
        <v>1549000</v>
      </c>
      <c r="O94" s="14" t="s">
        <v>41</v>
      </c>
      <c r="P94" s="15">
        <v>43466</v>
      </c>
      <c r="Q94" s="15">
        <v>43800</v>
      </c>
      <c r="R94" s="14" t="s">
        <v>42</v>
      </c>
      <c r="S94" s="14" t="s">
        <v>41</v>
      </c>
      <c r="T94" s="14" t="s">
        <v>100</v>
      </c>
    </row>
    <row r="95" spans="1:20" ht="63.75">
      <c r="A95" s="92">
        <v>93</v>
      </c>
      <c r="B95" s="25">
        <v>69</v>
      </c>
      <c r="C95" s="14"/>
      <c r="D95" s="14" t="s">
        <v>79</v>
      </c>
      <c r="E95" s="14"/>
      <c r="F95" s="14" t="s">
        <v>159</v>
      </c>
      <c r="G95" s="14" t="s">
        <v>82</v>
      </c>
      <c r="H95" s="14" t="s">
        <v>37</v>
      </c>
      <c r="I95" s="14">
        <v>642</v>
      </c>
      <c r="J95" s="14" t="s">
        <v>55</v>
      </c>
      <c r="K95" s="14">
        <v>1</v>
      </c>
      <c r="L95" s="14" t="s">
        <v>39</v>
      </c>
      <c r="M95" s="14" t="s">
        <v>40</v>
      </c>
      <c r="N95" s="18">
        <f>4500000+211000</f>
        <v>4711000</v>
      </c>
      <c r="O95" s="14" t="s">
        <v>41</v>
      </c>
      <c r="P95" s="15">
        <v>43466</v>
      </c>
      <c r="Q95" s="15">
        <v>43800</v>
      </c>
      <c r="R95" s="14" t="s">
        <v>42</v>
      </c>
      <c r="S95" s="14" t="s">
        <v>41</v>
      </c>
      <c r="T95" s="14" t="s">
        <v>100</v>
      </c>
    </row>
    <row r="96" spans="1:20" ht="63.75">
      <c r="A96" s="92">
        <v>94</v>
      </c>
      <c r="B96" s="25">
        <v>70</v>
      </c>
      <c r="C96" s="14"/>
      <c r="D96" s="14" t="s">
        <v>161</v>
      </c>
      <c r="E96" s="14"/>
      <c r="F96" s="14" t="s">
        <v>162</v>
      </c>
      <c r="G96" s="14" t="s">
        <v>83</v>
      </c>
      <c r="H96" s="14" t="s">
        <v>37</v>
      </c>
      <c r="I96" s="14">
        <v>642</v>
      </c>
      <c r="J96" s="14" t="s">
        <v>55</v>
      </c>
      <c r="K96" s="14">
        <v>1</v>
      </c>
      <c r="L96" s="14" t="s">
        <v>39</v>
      </c>
      <c r="M96" s="14" t="s">
        <v>40</v>
      </c>
      <c r="N96" s="18">
        <f>2200000-600000-1600000</f>
        <v>0</v>
      </c>
      <c r="O96" s="14" t="s">
        <v>50</v>
      </c>
      <c r="P96" s="15">
        <v>43466</v>
      </c>
      <c r="Q96" s="15">
        <v>43800</v>
      </c>
      <c r="R96" s="14" t="s">
        <v>42</v>
      </c>
      <c r="S96" s="14" t="s">
        <v>41</v>
      </c>
      <c r="T96" s="14" t="s">
        <v>100</v>
      </c>
    </row>
    <row r="97" spans="1:20" ht="89.25">
      <c r="A97" s="92">
        <v>95</v>
      </c>
      <c r="B97" s="25">
        <v>71</v>
      </c>
      <c r="C97" s="14"/>
      <c r="D97" s="14" t="s">
        <v>60</v>
      </c>
      <c r="E97" s="14" t="s">
        <v>35</v>
      </c>
      <c r="F97" s="14" t="s">
        <v>84</v>
      </c>
      <c r="G97" s="14" t="s">
        <v>85</v>
      </c>
      <c r="H97" s="14" t="s">
        <v>122</v>
      </c>
      <c r="I97" s="14">
        <v>642</v>
      </c>
      <c r="J97" s="14" t="s">
        <v>55</v>
      </c>
      <c r="K97" s="14">
        <v>1</v>
      </c>
      <c r="L97" s="14" t="s">
        <v>39</v>
      </c>
      <c r="M97" s="14" t="s">
        <v>40</v>
      </c>
      <c r="N97" s="148">
        <v>12250000</v>
      </c>
      <c r="O97" s="14" t="s">
        <v>50</v>
      </c>
      <c r="P97" s="15">
        <v>43586</v>
      </c>
      <c r="Q97" s="15">
        <v>43647</v>
      </c>
      <c r="R97" s="14" t="s">
        <v>282</v>
      </c>
      <c r="S97" s="14" t="s">
        <v>50</v>
      </c>
      <c r="T97" s="14" t="s">
        <v>100</v>
      </c>
    </row>
    <row r="98" spans="1:20" ht="63.75">
      <c r="A98" s="92">
        <v>96</v>
      </c>
      <c r="B98" s="25">
        <v>72</v>
      </c>
      <c r="C98" s="14"/>
      <c r="D98" s="104" t="s">
        <v>271</v>
      </c>
      <c r="E98" s="104"/>
      <c r="F98" s="104" t="s">
        <v>272</v>
      </c>
      <c r="G98" s="14" t="s">
        <v>185</v>
      </c>
      <c r="H98" s="14" t="s">
        <v>122</v>
      </c>
      <c r="I98" s="14">
        <v>642</v>
      </c>
      <c r="J98" s="14" t="s">
        <v>55</v>
      </c>
      <c r="K98" s="14">
        <v>1</v>
      </c>
      <c r="L98" s="14" t="s">
        <v>39</v>
      </c>
      <c r="M98" s="14" t="s">
        <v>40</v>
      </c>
      <c r="N98" s="148">
        <f>875000</f>
        <v>875000</v>
      </c>
      <c r="O98" s="14" t="s">
        <v>50</v>
      </c>
      <c r="P98" s="15">
        <v>43497</v>
      </c>
      <c r="Q98" s="15">
        <v>43525</v>
      </c>
      <c r="R98" s="14" t="s">
        <v>51</v>
      </c>
      <c r="S98" s="14" t="s">
        <v>50</v>
      </c>
      <c r="T98" s="14" t="s">
        <v>100</v>
      </c>
    </row>
    <row r="99" spans="1:20" ht="89.25">
      <c r="A99" s="92">
        <v>97</v>
      </c>
      <c r="B99" s="25">
        <v>73</v>
      </c>
      <c r="C99" s="14" t="s">
        <v>35</v>
      </c>
      <c r="D99" s="14" t="s">
        <v>86</v>
      </c>
      <c r="E99" s="14" t="s">
        <v>35</v>
      </c>
      <c r="F99" s="14" t="s">
        <v>87</v>
      </c>
      <c r="G99" s="57" t="s">
        <v>134</v>
      </c>
      <c r="H99" s="14" t="s">
        <v>90</v>
      </c>
      <c r="I99" s="14">
        <v>796</v>
      </c>
      <c r="J99" s="57" t="s">
        <v>136</v>
      </c>
      <c r="K99" s="110">
        <v>330000</v>
      </c>
      <c r="L99" s="57" t="s">
        <v>39</v>
      </c>
      <c r="M99" s="57" t="s">
        <v>40</v>
      </c>
      <c r="N99" s="153">
        <f>2800000+1400000</f>
        <v>4200000</v>
      </c>
      <c r="O99" s="56" t="s">
        <v>50</v>
      </c>
      <c r="P99" s="109">
        <v>43647</v>
      </c>
      <c r="Q99" s="109">
        <v>43709</v>
      </c>
      <c r="R99" s="14" t="s">
        <v>284</v>
      </c>
      <c r="S99" s="57" t="s">
        <v>50</v>
      </c>
      <c r="T99" s="14" t="s">
        <v>100</v>
      </c>
    </row>
    <row r="100" spans="1:20" ht="75">
      <c r="A100" s="92">
        <v>98</v>
      </c>
      <c r="B100" s="25">
        <v>74</v>
      </c>
      <c r="C100" s="14"/>
      <c r="D100" s="14" t="s">
        <v>86</v>
      </c>
      <c r="E100" s="14" t="s">
        <v>35</v>
      </c>
      <c r="F100" s="14" t="s">
        <v>87</v>
      </c>
      <c r="G100" s="57" t="s">
        <v>182</v>
      </c>
      <c r="H100" s="57" t="s">
        <v>37</v>
      </c>
      <c r="I100" s="14">
        <v>796</v>
      </c>
      <c r="J100" s="57" t="s">
        <v>136</v>
      </c>
      <c r="K100" s="110">
        <v>20000</v>
      </c>
      <c r="L100" s="57" t="s">
        <v>39</v>
      </c>
      <c r="M100" s="57" t="s">
        <v>40</v>
      </c>
      <c r="N100" s="153">
        <v>1800000</v>
      </c>
      <c r="O100" s="56" t="s">
        <v>50</v>
      </c>
      <c r="P100" s="109">
        <v>43466</v>
      </c>
      <c r="Q100" s="109">
        <v>43525</v>
      </c>
      <c r="R100" s="56" t="s">
        <v>42</v>
      </c>
      <c r="S100" s="57" t="s">
        <v>41</v>
      </c>
      <c r="T100" s="14" t="s">
        <v>100</v>
      </c>
    </row>
    <row r="101" spans="1:20" ht="75">
      <c r="A101" s="92">
        <v>99</v>
      </c>
      <c r="B101" s="25">
        <v>75</v>
      </c>
      <c r="C101" s="14"/>
      <c r="D101" s="14" t="s">
        <v>86</v>
      </c>
      <c r="E101" s="14" t="s">
        <v>35</v>
      </c>
      <c r="F101" s="14" t="s">
        <v>87</v>
      </c>
      <c r="G101" s="57" t="s">
        <v>183</v>
      </c>
      <c r="H101" s="57" t="s">
        <v>37</v>
      </c>
      <c r="I101" s="14">
        <v>796</v>
      </c>
      <c r="J101" s="57" t="s">
        <v>136</v>
      </c>
      <c r="K101" s="110">
        <v>12000</v>
      </c>
      <c r="L101" s="57" t="s">
        <v>39</v>
      </c>
      <c r="M101" s="57" t="s">
        <v>40</v>
      </c>
      <c r="N101" s="153">
        <f>2300000-1400000</f>
        <v>900000</v>
      </c>
      <c r="O101" s="56" t="s">
        <v>50</v>
      </c>
      <c r="P101" s="109">
        <v>43497</v>
      </c>
      <c r="Q101" s="109">
        <v>43525</v>
      </c>
      <c r="R101" s="56" t="s">
        <v>42</v>
      </c>
      <c r="S101" s="57" t="s">
        <v>41</v>
      </c>
      <c r="T101" s="14" t="s">
        <v>100</v>
      </c>
    </row>
    <row r="102" spans="1:20" ht="75">
      <c r="A102" s="92">
        <v>100</v>
      </c>
      <c r="B102" s="25">
        <v>76</v>
      </c>
      <c r="C102" s="14"/>
      <c r="D102" s="14" t="s">
        <v>86</v>
      </c>
      <c r="E102" s="14" t="s">
        <v>35</v>
      </c>
      <c r="F102" s="14" t="s">
        <v>87</v>
      </c>
      <c r="G102" s="57" t="s">
        <v>184</v>
      </c>
      <c r="H102" s="57" t="s">
        <v>37</v>
      </c>
      <c r="I102" s="14">
        <v>796</v>
      </c>
      <c r="J102" s="57" t="s">
        <v>136</v>
      </c>
      <c r="K102" s="110">
        <v>15000</v>
      </c>
      <c r="L102" s="57" t="s">
        <v>39</v>
      </c>
      <c r="M102" s="57" t="s">
        <v>40</v>
      </c>
      <c r="N102" s="153">
        <v>1150000</v>
      </c>
      <c r="O102" s="56" t="s">
        <v>50</v>
      </c>
      <c r="P102" s="109">
        <v>43525</v>
      </c>
      <c r="Q102" s="109">
        <v>43586</v>
      </c>
      <c r="R102" s="56" t="s">
        <v>42</v>
      </c>
      <c r="S102" s="57" t="s">
        <v>41</v>
      </c>
      <c r="T102" s="14" t="s">
        <v>100</v>
      </c>
    </row>
    <row r="103" spans="1:20" ht="75">
      <c r="A103" s="92">
        <v>101</v>
      </c>
      <c r="B103" s="25">
        <v>77</v>
      </c>
      <c r="C103" s="14"/>
      <c r="D103" s="14" t="s">
        <v>86</v>
      </c>
      <c r="E103" s="14" t="s">
        <v>35</v>
      </c>
      <c r="F103" s="14" t="s">
        <v>87</v>
      </c>
      <c r="G103" s="57" t="s">
        <v>183</v>
      </c>
      <c r="H103" s="57" t="s">
        <v>37</v>
      </c>
      <c r="I103" s="14">
        <v>796</v>
      </c>
      <c r="J103" s="57" t="s">
        <v>136</v>
      </c>
      <c r="K103" s="110">
        <v>15000</v>
      </c>
      <c r="L103" s="57" t="s">
        <v>39</v>
      </c>
      <c r="M103" s="57" t="s">
        <v>40</v>
      </c>
      <c r="N103" s="153">
        <v>1130000</v>
      </c>
      <c r="O103" s="56" t="s">
        <v>50</v>
      </c>
      <c r="P103" s="109">
        <v>43586</v>
      </c>
      <c r="Q103" s="109">
        <v>43647</v>
      </c>
      <c r="R103" s="56" t="s">
        <v>42</v>
      </c>
      <c r="S103" s="57" t="s">
        <v>41</v>
      </c>
      <c r="T103" s="14" t="s">
        <v>100</v>
      </c>
    </row>
    <row r="104" spans="1:20" ht="75">
      <c r="A104" s="92">
        <v>102</v>
      </c>
      <c r="B104" s="25">
        <v>78</v>
      </c>
      <c r="C104" s="14"/>
      <c r="D104" s="14" t="s">
        <v>86</v>
      </c>
      <c r="E104" s="14" t="s">
        <v>35</v>
      </c>
      <c r="F104" s="14" t="s">
        <v>87</v>
      </c>
      <c r="G104" s="57" t="s">
        <v>183</v>
      </c>
      <c r="H104" s="57" t="s">
        <v>37</v>
      </c>
      <c r="I104" s="14">
        <v>796</v>
      </c>
      <c r="J104" s="57" t="s">
        <v>136</v>
      </c>
      <c r="K104" s="110">
        <v>60000</v>
      </c>
      <c r="L104" s="57" t="s">
        <v>39</v>
      </c>
      <c r="M104" s="57" t="s">
        <v>40</v>
      </c>
      <c r="N104" s="153">
        <v>570000</v>
      </c>
      <c r="O104" s="56" t="s">
        <v>50</v>
      </c>
      <c r="P104" s="109">
        <v>43647</v>
      </c>
      <c r="Q104" s="109">
        <v>43709</v>
      </c>
      <c r="R104" s="56" t="s">
        <v>42</v>
      </c>
      <c r="S104" s="57" t="s">
        <v>41</v>
      </c>
      <c r="T104" s="14" t="s">
        <v>100</v>
      </c>
    </row>
    <row r="105" spans="1:20" ht="63.75">
      <c r="A105" s="92">
        <v>103</v>
      </c>
      <c r="B105" s="25">
        <v>79</v>
      </c>
      <c r="C105" s="14"/>
      <c r="D105" s="104" t="s">
        <v>88</v>
      </c>
      <c r="E105" s="104"/>
      <c r="F105" s="104" t="s">
        <v>88</v>
      </c>
      <c r="G105" s="1" t="s">
        <v>128</v>
      </c>
      <c r="H105" s="14" t="s">
        <v>90</v>
      </c>
      <c r="I105" s="14">
        <v>796</v>
      </c>
      <c r="J105" s="14" t="s">
        <v>136</v>
      </c>
      <c r="K105" s="111">
        <v>40000</v>
      </c>
      <c r="L105" s="1" t="s">
        <v>39</v>
      </c>
      <c r="M105" s="1" t="s">
        <v>40</v>
      </c>
      <c r="N105" s="149">
        <v>500000</v>
      </c>
      <c r="O105" s="14" t="s">
        <v>76</v>
      </c>
      <c r="P105" s="15">
        <v>43647</v>
      </c>
      <c r="Q105" s="15">
        <v>43800</v>
      </c>
      <c r="R105" s="14" t="s">
        <v>51</v>
      </c>
      <c r="S105" s="14" t="s">
        <v>76</v>
      </c>
      <c r="T105" s="14" t="s">
        <v>100</v>
      </c>
    </row>
    <row r="106" spans="1:20" ht="63.75">
      <c r="A106" s="92">
        <v>104</v>
      </c>
      <c r="B106" s="25">
        <v>80</v>
      </c>
      <c r="C106" s="14"/>
      <c r="D106" s="104" t="s">
        <v>88</v>
      </c>
      <c r="E106" s="104"/>
      <c r="F106" s="104" t="s">
        <v>88</v>
      </c>
      <c r="G106" s="1" t="s">
        <v>126</v>
      </c>
      <c r="H106" s="1" t="s">
        <v>124</v>
      </c>
      <c r="I106" s="72">
        <v>796</v>
      </c>
      <c r="J106" s="14" t="s">
        <v>136</v>
      </c>
      <c r="K106" s="111">
        <v>2000</v>
      </c>
      <c r="L106" s="1" t="s">
        <v>39</v>
      </c>
      <c r="M106" s="1" t="s">
        <v>40</v>
      </c>
      <c r="N106" s="144">
        <v>1000000</v>
      </c>
      <c r="O106" s="14" t="s">
        <v>76</v>
      </c>
      <c r="P106" s="15">
        <v>43647</v>
      </c>
      <c r="Q106" s="15">
        <v>43800</v>
      </c>
      <c r="R106" s="14" t="s">
        <v>51</v>
      </c>
      <c r="S106" s="1" t="s">
        <v>76</v>
      </c>
      <c r="T106" s="14" t="s">
        <v>100</v>
      </c>
    </row>
    <row r="107" spans="1:20" ht="63.75">
      <c r="A107" s="92">
        <v>105</v>
      </c>
      <c r="B107" s="25">
        <v>81</v>
      </c>
      <c r="C107" s="14"/>
      <c r="D107" s="104" t="s">
        <v>88</v>
      </c>
      <c r="E107" s="104"/>
      <c r="F107" s="104" t="s">
        <v>88</v>
      </c>
      <c r="G107" s="1" t="s">
        <v>127</v>
      </c>
      <c r="H107" s="1" t="s">
        <v>124</v>
      </c>
      <c r="I107" s="72">
        <v>796</v>
      </c>
      <c r="J107" s="14" t="s">
        <v>136</v>
      </c>
      <c r="K107" s="111">
        <v>2500</v>
      </c>
      <c r="L107" s="1" t="s">
        <v>39</v>
      </c>
      <c r="M107" s="1" t="s">
        <v>40</v>
      </c>
      <c r="N107" s="144">
        <v>1000000</v>
      </c>
      <c r="O107" s="14" t="s">
        <v>76</v>
      </c>
      <c r="P107" s="15">
        <v>43647</v>
      </c>
      <c r="Q107" s="15">
        <v>43800</v>
      </c>
      <c r="R107" s="14" t="s">
        <v>51</v>
      </c>
      <c r="S107" s="1" t="s">
        <v>76</v>
      </c>
      <c r="T107" s="14" t="s">
        <v>100</v>
      </c>
    </row>
    <row r="108" spans="1:20" ht="45.75" customHeight="1">
      <c r="A108" s="92">
        <v>106</v>
      </c>
      <c r="B108" s="25">
        <v>82</v>
      </c>
      <c r="C108" s="14"/>
      <c r="D108" s="14" t="s">
        <v>70</v>
      </c>
      <c r="E108" s="14" t="s">
        <v>35</v>
      </c>
      <c r="F108" s="14" t="s">
        <v>71</v>
      </c>
      <c r="G108" s="14" t="s">
        <v>72</v>
      </c>
      <c r="H108" s="14" t="s">
        <v>122</v>
      </c>
      <c r="I108" s="14" t="s">
        <v>54</v>
      </c>
      <c r="J108" s="14" t="s">
        <v>55</v>
      </c>
      <c r="K108" s="14" t="s">
        <v>34</v>
      </c>
      <c r="L108" s="14" t="s">
        <v>39</v>
      </c>
      <c r="M108" s="14" t="s">
        <v>40</v>
      </c>
      <c r="N108" s="148">
        <v>12460000</v>
      </c>
      <c r="O108" s="14" t="s">
        <v>50</v>
      </c>
      <c r="P108" s="2">
        <v>43770</v>
      </c>
      <c r="Q108" s="2">
        <v>44166</v>
      </c>
      <c r="R108" s="14" t="s">
        <v>73</v>
      </c>
      <c r="S108" s="14" t="s">
        <v>50</v>
      </c>
      <c r="T108" s="14" t="s">
        <v>100</v>
      </c>
    </row>
    <row r="109" spans="1:20" ht="91.5" customHeight="1">
      <c r="A109" s="92">
        <v>107</v>
      </c>
      <c r="B109" s="25">
        <v>83</v>
      </c>
      <c r="C109" s="14"/>
      <c r="D109" s="14" t="s">
        <v>60</v>
      </c>
      <c r="E109" s="14" t="s">
        <v>35</v>
      </c>
      <c r="F109" s="14" t="s">
        <v>171</v>
      </c>
      <c r="G109" s="112" t="s">
        <v>129</v>
      </c>
      <c r="H109" s="112" t="s">
        <v>124</v>
      </c>
      <c r="I109" s="113">
        <v>796</v>
      </c>
      <c r="J109" s="112" t="s">
        <v>136</v>
      </c>
      <c r="K109" s="112">
        <v>60</v>
      </c>
      <c r="L109" s="112" t="s">
        <v>39</v>
      </c>
      <c r="M109" s="112" t="s">
        <v>40</v>
      </c>
      <c r="N109" s="154">
        <f>600000-N226</f>
        <v>140000</v>
      </c>
      <c r="O109" s="112" t="s">
        <v>50</v>
      </c>
      <c r="P109" s="115">
        <v>43525</v>
      </c>
      <c r="Q109" s="115">
        <v>43556</v>
      </c>
      <c r="R109" s="80" t="s">
        <v>284</v>
      </c>
      <c r="S109" s="14" t="s">
        <v>50</v>
      </c>
      <c r="T109" s="14" t="s">
        <v>100</v>
      </c>
    </row>
    <row r="110" spans="1:20" ht="63.75">
      <c r="A110" s="92">
        <v>108</v>
      </c>
      <c r="B110" s="25">
        <v>84</v>
      </c>
      <c r="C110" s="14"/>
      <c r="D110" s="14" t="s">
        <v>91</v>
      </c>
      <c r="E110" s="14" t="s">
        <v>35</v>
      </c>
      <c r="F110" s="14" t="s">
        <v>92</v>
      </c>
      <c r="G110" s="32" t="s">
        <v>254</v>
      </c>
      <c r="H110" s="56" t="s">
        <v>122</v>
      </c>
      <c r="I110" s="14" t="s">
        <v>54</v>
      </c>
      <c r="J110" s="14" t="s">
        <v>55</v>
      </c>
      <c r="K110" s="14" t="s">
        <v>34</v>
      </c>
      <c r="L110" s="14" t="s">
        <v>39</v>
      </c>
      <c r="M110" s="14" t="s">
        <v>40</v>
      </c>
      <c r="N110" s="66">
        <f>1400000-N246</f>
        <v>800000</v>
      </c>
      <c r="O110" s="56" t="s">
        <v>56</v>
      </c>
      <c r="P110" s="15">
        <v>43525</v>
      </c>
      <c r="Q110" s="15">
        <v>43586</v>
      </c>
      <c r="R110" s="14" t="s">
        <v>51</v>
      </c>
      <c r="S110" s="14" t="s">
        <v>50</v>
      </c>
      <c r="T110" s="14" t="s">
        <v>100</v>
      </c>
    </row>
    <row r="111" spans="1:20" ht="75">
      <c r="A111" s="92">
        <v>109</v>
      </c>
      <c r="B111" s="25">
        <v>85</v>
      </c>
      <c r="C111" s="14"/>
      <c r="D111" s="14" t="s">
        <v>91</v>
      </c>
      <c r="E111" s="14" t="s">
        <v>35</v>
      </c>
      <c r="F111" s="14" t="s">
        <v>92</v>
      </c>
      <c r="G111" s="32" t="s">
        <v>259</v>
      </c>
      <c r="H111" s="80" t="s">
        <v>37</v>
      </c>
      <c r="I111" s="14" t="s">
        <v>54</v>
      </c>
      <c r="J111" s="14" t="s">
        <v>55</v>
      </c>
      <c r="K111" s="14" t="s">
        <v>34</v>
      </c>
      <c r="L111" s="14" t="s">
        <v>39</v>
      </c>
      <c r="M111" s="14" t="s">
        <v>40</v>
      </c>
      <c r="N111" s="66">
        <v>1100000</v>
      </c>
      <c r="O111" s="56" t="s">
        <v>56</v>
      </c>
      <c r="P111" s="15">
        <v>43525</v>
      </c>
      <c r="Q111" s="15">
        <v>43586</v>
      </c>
      <c r="R111" s="56" t="s">
        <v>42</v>
      </c>
      <c r="S111" s="14" t="s">
        <v>41</v>
      </c>
      <c r="T111" s="14" t="s">
        <v>100</v>
      </c>
    </row>
    <row r="112" spans="1:20" ht="75">
      <c r="A112" s="92">
        <v>110</v>
      </c>
      <c r="B112" s="25">
        <v>86</v>
      </c>
      <c r="C112" s="14"/>
      <c r="D112" s="14" t="s">
        <v>91</v>
      </c>
      <c r="E112" s="14" t="s">
        <v>35</v>
      </c>
      <c r="F112" s="14" t="s">
        <v>92</v>
      </c>
      <c r="G112" s="32" t="s">
        <v>255</v>
      </c>
      <c r="H112" s="80" t="s">
        <v>37</v>
      </c>
      <c r="I112" s="14" t="s">
        <v>54</v>
      </c>
      <c r="J112" s="14" t="s">
        <v>55</v>
      </c>
      <c r="K112" s="14" t="s">
        <v>34</v>
      </c>
      <c r="L112" s="14" t="s">
        <v>39</v>
      </c>
      <c r="M112" s="14" t="s">
        <v>40</v>
      </c>
      <c r="N112" s="66">
        <v>1210000</v>
      </c>
      <c r="O112" s="56" t="s">
        <v>56</v>
      </c>
      <c r="P112" s="15">
        <v>43497</v>
      </c>
      <c r="Q112" s="15">
        <v>43556</v>
      </c>
      <c r="R112" s="56" t="s">
        <v>42</v>
      </c>
      <c r="S112" s="14" t="s">
        <v>41</v>
      </c>
      <c r="T112" s="14" t="s">
        <v>100</v>
      </c>
    </row>
    <row r="113" spans="1:20" ht="75">
      <c r="A113" s="92">
        <v>111</v>
      </c>
      <c r="B113" s="25">
        <v>87</v>
      </c>
      <c r="C113" s="14"/>
      <c r="D113" s="14" t="s">
        <v>74</v>
      </c>
      <c r="E113" s="14"/>
      <c r="F113" s="14" t="s">
        <v>96</v>
      </c>
      <c r="G113" s="56" t="s">
        <v>132</v>
      </c>
      <c r="H113" s="80" t="s">
        <v>37</v>
      </c>
      <c r="I113" s="14" t="s">
        <v>54</v>
      </c>
      <c r="J113" s="14" t="s">
        <v>55</v>
      </c>
      <c r="K113" s="14" t="s">
        <v>34</v>
      </c>
      <c r="L113" s="14" t="s">
        <v>39</v>
      </c>
      <c r="M113" s="14" t="s">
        <v>40</v>
      </c>
      <c r="N113" s="146">
        <v>3200000</v>
      </c>
      <c r="O113" s="56" t="s">
        <v>76</v>
      </c>
      <c r="P113" s="15">
        <v>43617</v>
      </c>
      <c r="Q113" s="15">
        <v>43678</v>
      </c>
      <c r="R113" s="56" t="s">
        <v>42</v>
      </c>
      <c r="S113" s="14" t="s">
        <v>41</v>
      </c>
      <c r="T113" s="14" t="s">
        <v>100</v>
      </c>
    </row>
    <row r="114" spans="1:20" ht="75">
      <c r="A114" s="92">
        <v>112</v>
      </c>
      <c r="B114" s="25">
        <v>88</v>
      </c>
      <c r="C114" s="14"/>
      <c r="D114" s="14" t="s">
        <v>86</v>
      </c>
      <c r="E114" s="14" t="s">
        <v>35</v>
      </c>
      <c r="F114" s="14" t="s">
        <v>87</v>
      </c>
      <c r="G114" s="69" t="s">
        <v>224</v>
      </c>
      <c r="H114" s="80" t="s">
        <v>37</v>
      </c>
      <c r="I114" s="14" t="s">
        <v>54</v>
      </c>
      <c r="J114" s="14" t="s">
        <v>55</v>
      </c>
      <c r="K114" s="14" t="s">
        <v>34</v>
      </c>
      <c r="L114" s="14" t="s">
        <v>39</v>
      </c>
      <c r="M114" s="14" t="s">
        <v>40</v>
      </c>
      <c r="N114" s="146">
        <f>1985000+920000</f>
        <v>2905000</v>
      </c>
      <c r="O114" s="56" t="s">
        <v>76</v>
      </c>
      <c r="P114" s="15">
        <v>43739</v>
      </c>
      <c r="Q114" s="15">
        <v>43800</v>
      </c>
      <c r="R114" s="56" t="s">
        <v>42</v>
      </c>
      <c r="S114" s="14" t="s">
        <v>41</v>
      </c>
      <c r="T114" s="14" t="s">
        <v>100</v>
      </c>
    </row>
    <row r="115" spans="1:20" ht="63.75">
      <c r="A115" s="92">
        <v>113</v>
      </c>
      <c r="B115" s="25">
        <v>89</v>
      </c>
      <c r="C115" s="14" t="s">
        <v>35</v>
      </c>
      <c r="D115" s="14" t="s">
        <v>266</v>
      </c>
      <c r="E115" s="14" t="s">
        <v>35</v>
      </c>
      <c r="F115" s="14" t="s">
        <v>265</v>
      </c>
      <c r="G115" s="14" t="s">
        <v>209</v>
      </c>
      <c r="H115" s="14" t="s">
        <v>37</v>
      </c>
      <c r="I115" s="14" t="s">
        <v>54</v>
      </c>
      <c r="J115" s="14" t="s">
        <v>55</v>
      </c>
      <c r="K115" s="14" t="s">
        <v>34</v>
      </c>
      <c r="L115" s="14" t="s">
        <v>39</v>
      </c>
      <c r="M115" s="14" t="s">
        <v>40</v>
      </c>
      <c r="N115" s="17">
        <f>3445200+8534800</f>
        <v>11980000</v>
      </c>
      <c r="O115" s="14" t="s">
        <v>41</v>
      </c>
      <c r="P115" s="15">
        <v>43678</v>
      </c>
      <c r="Q115" s="15">
        <v>45017</v>
      </c>
      <c r="R115" s="14" t="s">
        <v>42</v>
      </c>
      <c r="S115" s="14" t="s">
        <v>41</v>
      </c>
      <c r="T115" s="14" t="s">
        <v>100</v>
      </c>
    </row>
    <row r="116" spans="1:20" ht="63.75">
      <c r="A116" s="92">
        <v>114</v>
      </c>
      <c r="B116" s="25">
        <v>90</v>
      </c>
      <c r="C116" s="14"/>
      <c r="D116" s="14" t="s">
        <v>266</v>
      </c>
      <c r="E116" s="14" t="s">
        <v>35</v>
      </c>
      <c r="F116" s="14" t="s">
        <v>265</v>
      </c>
      <c r="G116" s="14" t="s">
        <v>209</v>
      </c>
      <c r="H116" s="14" t="s">
        <v>37</v>
      </c>
      <c r="I116" s="14" t="s">
        <v>54</v>
      </c>
      <c r="J116" s="14" t="s">
        <v>55</v>
      </c>
      <c r="K116" s="14" t="s">
        <v>34</v>
      </c>
      <c r="L116" s="14" t="s">
        <v>39</v>
      </c>
      <c r="M116" s="14" t="s">
        <v>40</v>
      </c>
      <c r="N116" s="149">
        <v>1500000</v>
      </c>
      <c r="O116" s="14" t="s">
        <v>76</v>
      </c>
      <c r="P116" s="15">
        <v>43466</v>
      </c>
      <c r="Q116" s="2">
        <v>43770</v>
      </c>
      <c r="R116" s="14" t="s">
        <v>42</v>
      </c>
      <c r="S116" s="14" t="s">
        <v>41</v>
      </c>
      <c r="T116" s="14" t="s">
        <v>100</v>
      </c>
    </row>
    <row r="117" spans="1:20" ht="63.75">
      <c r="A117" s="92">
        <v>115</v>
      </c>
      <c r="B117" s="25">
        <v>91</v>
      </c>
      <c r="C117" s="14" t="s">
        <v>35</v>
      </c>
      <c r="D117" s="14" t="s">
        <v>93</v>
      </c>
      <c r="E117" s="14" t="s">
        <v>35</v>
      </c>
      <c r="F117" s="14" t="s">
        <v>94</v>
      </c>
      <c r="G117" s="14" t="s">
        <v>249</v>
      </c>
      <c r="H117" s="14" t="s">
        <v>95</v>
      </c>
      <c r="I117" s="14" t="s">
        <v>54</v>
      </c>
      <c r="J117" s="14" t="s">
        <v>55</v>
      </c>
      <c r="K117" s="14" t="s">
        <v>34</v>
      </c>
      <c r="L117" s="14" t="s">
        <v>39</v>
      </c>
      <c r="M117" s="14" t="s">
        <v>40</v>
      </c>
      <c r="N117" s="17">
        <f>1000000-584210-415790</f>
        <v>0</v>
      </c>
      <c r="O117" s="14" t="s">
        <v>41</v>
      </c>
      <c r="P117" s="26">
        <v>43466</v>
      </c>
      <c r="Q117" s="15">
        <v>43800</v>
      </c>
      <c r="R117" s="14" t="s">
        <v>42</v>
      </c>
      <c r="S117" s="14" t="s">
        <v>41</v>
      </c>
      <c r="T117" s="14" t="s">
        <v>100</v>
      </c>
    </row>
    <row r="118" spans="1:20" ht="63.75">
      <c r="A118" s="92">
        <v>116</v>
      </c>
      <c r="B118" s="25">
        <v>92</v>
      </c>
      <c r="C118" s="14"/>
      <c r="D118" s="14" t="s">
        <v>93</v>
      </c>
      <c r="E118" s="14"/>
      <c r="F118" s="14" t="s">
        <v>94</v>
      </c>
      <c r="G118" s="14" t="s">
        <v>249</v>
      </c>
      <c r="H118" s="14" t="s">
        <v>95</v>
      </c>
      <c r="I118" s="14" t="s">
        <v>104</v>
      </c>
      <c r="J118" s="14" t="s">
        <v>55</v>
      </c>
      <c r="K118" s="14">
        <v>1</v>
      </c>
      <c r="L118" s="14" t="s">
        <v>39</v>
      </c>
      <c r="M118" s="14" t="s">
        <v>40</v>
      </c>
      <c r="N118" s="17">
        <f>1000000-300000</f>
        <v>700000</v>
      </c>
      <c r="O118" s="28" t="s">
        <v>41</v>
      </c>
      <c r="P118" s="26">
        <v>43466</v>
      </c>
      <c r="Q118" s="15">
        <v>43831</v>
      </c>
      <c r="R118" s="14" t="s">
        <v>42</v>
      </c>
      <c r="S118" s="14" t="s">
        <v>41</v>
      </c>
      <c r="T118" s="14" t="s">
        <v>100</v>
      </c>
    </row>
    <row r="119" spans="1:20" ht="63.75">
      <c r="A119" s="92">
        <v>117</v>
      </c>
      <c r="B119" s="25">
        <v>93</v>
      </c>
      <c r="C119" s="14"/>
      <c r="D119" s="14" t="s">
        <v>93</v>
      </c>
      <c r="E119" s="14"/>
      <c r="F119" s="14" t="s">
        <v>94</v>
      </c>
      <c r="G119" s="14" t="s">
        <v>249</v>
      </c>
      <c r="H119" s="14" t="s">
        <v>95</v>
      </c>
      <c r="I119" s="14" t="s">
        <v>104</v>
      </c>
      <c r="J119" s="14" t="s">
        <v>55</v>
      </c>
      <c r="K119" s="14">
        <v>1</v>
      </c>
      <c r="L119" s="14" t="s">
        <v>39</v>
      </c>
      <c r="M119" s="14" t="s">
        <v>40</v>
      </c>
      <c r="N119" s="17">
        <f>1000000-250000</f>
        <v>750000</v>
      </c>
      <c r="O119" s="28" t="s">
        <v>41</v>
      </c>
      <c r="P119" s="26">
        <v>43466</v>
      </c>
      <c r="Q119" s="15">
        <v>43831</v>
      </c>
      <c r="R119" s="14" t="s">
        <v>42</v>
      </c>
      <c r="S119" s="14" t="s">
        <v>41</v>
      </c>
      <c r="T119" s="14" t="s">
        <v>100</v>
      </c>
    </row>
    <row r="120" spans="1:20" ht="63.75">
      <c r="A120" s="92">
        <v>118</v>
      </c>
      <c r="B120" s="25">
        <v>94</v>
      </c>
      <c r="C120" s="14"/>
      <c r="D120" s="14" t="s">
        <v>142</v>
      </c>
      <c r="E120" s="14"/>
      <c r="F120" s="14" t="s">
        <v>141</v>
      </c>
      <c r="G120" s="14" t="s">
        <v>249</v>
      </c>
      <c r="H120" s="14" t="s">
        <v>95</v>
      </c>
      <c r="I120" s="14"/>
      <c r="J120" s="14" t="s">
        <v>55</v>
      </c>
      <c r="K120" s="14">
        <v>1</v>
      </c>
      <c r="L120" s="14" t="s">
        <v>39</v>
      </c>
      <c r="M120" s="14" t="s">
        <v>40</v>
      </c>
      <c r="N120" s="17">
        <v>1500000</v>
      </c>
      <c r="O120" s="28" t="s">
        <v>41</v>
      </c>
      <c r="P120" s="26">
        <v>43770</v>
      </c>
      <c r="Q120" s="15">
        <v>44136</v>
      </c>
      <c r="R120" s="14" t="s">
        <v>42</v>
      </c>
      <c r="S120" s="14" t="s">
        <v>41</v>
      </c>
      <c r="T120" s="14" t="s">
        <v>100</v>
      </c>
    </row>
    <row r="121" spans="1:20" ht="63.75">
      <c r="A121" s="92">
        <v>119</v>
      </c>
      <c r="B121" s="25">
        <v>95</v>
      </c>
      <c r="C121" s="14"/>
      <c r="D121" s="14" t="s">
        <v>142</v>
      </c>
      <c r="E121" s="14"/>
      <c r="F121" s="14" t="s">
        <v>141</v>
      </c>
      <c r="G121" s="14" t="s">
        <v>249</v>
      </c>
      <c r="H121" s="14" t="s">
        <v>95</v>
      </c>
      <c r="I121" s="14"/>
      <c r="J121" s="14" t="s">
        <v>55</v>
      </c>
      <c r="K121" s="14">
        <v>1</v>
      </c>
      <c r="L121" s="14" t="s">
        <v>39</v>
      </c>
      <c r="M121" s="14" t="s">
        <v>40</v>
      </c>
      <c r="N121" s="17">
        <v>1400000</v>
      </c>
      <c r="O121" s="28" t="s">
        <v>41</v>
      </c>
      <c r="P121" s="26">
        <v>43770</v>
      </c>
      <c r="Q121" s="15">
        <v>44136</v>
      </c>
      <c r="R121" s="14" t="s">
        <v>42</v>
      </c>
      <c r="S121" s="14" t="s">
        <v>41</v>
      </c>
      <c r="T121" s="14" t="s">
        <v>100</v>
      </c>
    </row>
    <row r="122" spans="1:20" ht="63.75">
      <c r="A122" s="92">
        <v>120</v>
      </c>
      <c r="B122" s="74">
        <v>96</v>
      </c>
      <c r="C122" s="16"/>
      <c r="D122" s="16" t="s">
        <v>120</v>
      </c>
      <c r="E122" s="16"/>
      <c r="F122" s="16" t="s">
        <v>267</v>
      </c>
      <c r="G122" s="16" t="s">
        <v>210</v>
      </c>
      <c r="H122" s="16" t="s">
        <v>37</v>
      </c>
      <c r="I122" s="30">
        <v>642</v>
      </c>
      <c r="J122" s="16" t="s">
        <v>55</v>
      </c>
      <c r="K122" s="16">
        <v>1</v>
      </c>
      <c r="L122" s="16" t="s">
        <v>39</v>
      </c>
      <c r="M122" s="16" t="s">
        <v>40</v>
      </c>
      <c r="N122" s="19">
        <v>6610000</v>
      </c>
      <c r="O122" s="70" t="s">
        <v>41</v>
      </c>
      <c r="P122" s="29">
        <v>43678</v>
      </c>
      <c r="Q122" s="71">
        <v>43770</v>
      </c>
      <c r="R122" s="16" t="s">
        <v>42</v>
      </c>
      <c r="S122" s="16" t="s">
        <v>41</v>
      </c>
      <c r="T122" s="16" t="s">
        <v>100</v>
      </c>
    </row>
    <row r="123" spans="1:20" ht="63.75">
      <c r="A123" s="92">
        <v>121</v>
      </c>
      <c r="B123" s="116">
        <v>97</v>
      </c>
      <c r="C123" s="16"/>
      <c r="D123" s="16" t="s">
        <v>120</v>
      </c>
      <c r="E123" s="16"/>
      <c r="F123" s="16" t="s">
        <v>267</v>
      </c>
      <c r="G123" s="16" t="s">
        <v>210</v>
      </c>
      <c r="H123" s="16" t="s">
        <v>37</v>
      </c>
      <c r="I123" s="30">
        <v>642</v>
      </c>
      <c r="J123" s="16" t="s">
        <v>55</v>
      </c>
      <c r="K123" s="16">
        <v>1</v>
      </c>
      <c r="L123" s="16" t="s">
        <v>39</v>
      </c>
      <c r="M123" s="16" t="s">
        <v>40</v>
      </c>
      <c r="N123" s="19">
        <f>6000000-513000-1150000+1150000</f>
        <v>5487000</v>
      </c>
      <c r="O123" s="70" t="s">
        <v>41</v>
      </c>
      <c r="P123" s="29">
        <v>43739</v>
      </c>
      <c r="Q123" s="71">
        <v>43800</v>
      </c>
      <c r="R123" s="16" t="s">
        <v>42</v>
      </c>
      <c r="S123" s="16" t="s">
        <v>41</v>
      </c>
      <c r="T123" s="16" t="s">
        <v>100</v>
      </c>
    </row>
    <row r="124" spans="1:20" ht="63.75">
      <c r="A124" s="92">
        <v>122</v>
      </c>
      <c r="B124" s="35">
        <v>98</v>
      </c>
      <c r="C124" s="14"/>
      <c r="D124" s="31" t="s">
        <v>120</v>
      </c>
      <c r="E124" s="31"/>
      <c r="F124" s="31" t="s">
        <v>267</v>
      </c>
      <c r="G124" s="14" t="s">
        <v>211</v>
      </c>
      <c r="H124" s="14" t="s">
        <v>37</v>
      </c>
      <c r="I124" s="27">
        <v>642</v>
      </c>
      <c r="J124" s="14" t="s">
        <v>55</v>
      </c>
      <c r="K124" s="14">
        <v>1</v>
      </c>
      <c r="L124" s="14" t="s">
        <v>39</v>
      </c>
      <c r="M124" s="14" t="s">
        <v>40</v>
      </c>
      <c r="N124" s="18">
        <v>1000000</v>
      </c>
      <c r="O124" s="14" t="s">
        <v>41</v>
      </c>
      <c r="P124" s="26">
        <v>43678</v>
      </c>
      <c r="Q124" s="26">
        <v>43739</v>
      </c>
      <c r="R124" s="31" t="s">
        <v>42</v>
      </c>
      <c r="S124" s="31" t="s">
        <v>41</v>
      </c>
      <c r="T124" s="31" t="s">
        <v>100</v>
      </c>
    </row>
    <row r="125" spans="1:20" ht="63.75">
      <c r="A125" s="92">
        <v>123</v>
      </c>
      <c r="B125" s="90">
        <v>99</v>
      </c>
      <c r="C125" s="117"/>
      <c r="D125" s="32" t="s">
        <v>120</v>
      </c>
      <c r="E125" s="32"/>
      <c r="F125" s="32" t="s">
        <v>267</v>
      </c>
      <c r="G125" s="14" t="s">
        <v>211</v>
      </c>
      <c r="H125" s="36" t="s">
        <v>37</v>
      </c>
      <c r="I125" s="63">
        <v>642</v>
      </c>
      <c r="J125" s="36" t="s">
        <v>55</v>
      </c>
      <c r="K125" s="36">
        <v>1</v>
      </c>
      <c r="L125" s="36" t="s">
        <v>39</v>
      </c>
      <c r="M125" s="36" t="s">
        <v>40</v>
      </c>
      <c r="N125" s="118">
        <f>70000000-3970300-2241552-526825.02-8939697-8534800-6674382-1350000-2262443.98</f>
        <v>35500000</v>
      </c>
      <c r="O125" s="36" t="s">
        <v>41</v>
      </c>
      <c r="P125" s="119">
        <v>43497</v>
      </c>
      <c r="Q125" s="119">
        <v>43800</v>
      </c>
      <c r="R125" s="32" t="s">
        <v>42</v>
      </c>
      <c r="S125" s="32" t="s">
        <v>41</v>
      </c>
      <c r="T125" s="32" t="s">
        <v>100</v>
      </c>
    </row>
    <row r="126" spans="1:20" ht="63.75">
      <c r="A126" s="92">
        <v>124</v>
      </c>
      <c r="B126" s="90">
        <v>100</v>
      </c>
      <c r="C126" s="47"/>
      <c r="D126" s="47" t="s">
        <v>199</v>
      </c>
      <c r="E126" s="47"/>
      <c r="F126" s="32" t="s">
        <v>199</v>
      </c>
      <c r="G126" s="36" t="s">
        <v>198</v>
      </c>
      <c r="H126" s="36" t="s">
        <v>37</v>
      </c>
      <c r="I126" s="63">
        <v>642</v>
      </c>
      <c r="J126" s="36" t="s">
        <v>55</v>
      </c>
      <c r="K126" s="36">
        <v>1</v>
      </c>
      <c r="L126" s="36" t="s">
        <v>39</v>
      </c>
      <c r="M126" s="36" t="s">
        <v>40</v>
      </c>
      <c r="N126" s="118">
        <f>17481380+6118620</f>
        <v>23600000</v>
      </c>
      <c r="O126" s="36" t="s">
        <v>41</v>
      </c>
      <c r="P126" s="119">
        <v>43466</v>
      </c>
      <c r="Q126" s="119">
        <v>43800</v>
      </c>
      <c r="R126" s="32" t="s">
        <v>42</v>
      </c>
      <c r="S126" s="32" t="s">
        <v>41</v>
      </c>
      <c r="T126" s="32" t="s">
        <v>100</v>
      </c>
    </row>
    <row r="127" spans="1:20" ht="63.75">
      <c r="A127" s="92">
        <v>125</v>
      </c>
      <c r="B127" s="91">
        <v>101</v>
      </c>
      <c r="C127" s="32"/>
      <c r="D127" s="31" t="s">
        <v>268</v>
      </c>
      <c r="E127" s="36"/>
      <c r="F127" s="31" t="s">
        <v>270</v>
      </c>
      <c r="G127" s="32" t="s">
        <v>212</v>
      </c>
      <c r="H127" s="14" t="s">
        <v>90</v>
      </c>
      <c r="I127" s="63">
        <v>642</v>
      </c>
      <c r="J127" s="36" t="s">
        <v>55</v>
      </c>
      <c r="K127" s="36">
        <v>1</v>
      </c>
      <c r="L127" s="36" t="s">
        <v>39</v>
      </c>
      <c r="M127" s="36" t="s">
        <v>40</v>
      </c>
      <c r="N127" s="155">
        <v>12000000</v>
      </c>
      <c r="O127" s="32" t="s">
        <v>76</v>
      </c>
      <c r="P127" s="15">
        <v>43617</v>
      </c>
      <c r="Q127" s="15">
        <v>43678</v>
      </c>
      <c r="R127" s="14" t="s">
        <v>293</v>
      </c>
      <c r="S127" s="32" t="s">
        <v>76</v>
      </c>
      <c r="T127" s="31" t="s">
        <v>100</v>
      </c>
    </row>
    <row r="128" spans="1:20" ht="63.75">
      <c r="A128" s="92">
        <v>126</v>
      </c>
      <c r="B128" s="91">
        <v>102</v>
      </c>
      <c r="C128" s="32"/>
      <c r="D128" s="32" t="s">
        <v>192</v>
      </c>
      <c r="E128" s="32"/>
      <c r="F128" s="32" t="s">
        <v>194</v>
      </c>
      <c r="G128" s="32" t="s">
        <v>213</v>
      </c>
      <c r="H128" s="36" t="s">
        <v>37</v>
      </c>
      <c r="I128" s="63">
        <v>642</v>
      </c>
      <c r="J128" s="36" t="s">
        <v>55</v>
      </c>
      <c r="K128" s="36">
        <v>1</v>
      </c>
      <c r="L128" s="36" t="s">
        <v>39</v>
      </c>
      <c r="M128" s="36" t="s">
        <v>40</v>
      </c>
      <c r="N128" s="155">
        <v>15000000</v>
      </c>
      <c r="O128" s="32" t="s">
        <v>50</v>
      </c>
      <c r="P128" s="81">
        <v>43466</v>
      </c>
      <c r="Q128" s="81">
        <v>43800</v>
      </c>
      <c r="R128" s="14" t="s">
        <v>42</v>
      </c>
      <c r="S128" s="32" t="s">
        <v>41</v>
      </c>
      <c r="T128" s="31" t="s">
        <v>100</v>
      </c>
    </row>
    <row r="129" spans="1:20" ht="63.75">
      <c r="A129" s="92">
        <v>127</v>
      </c>
      <c r="B129" s="91">
        <v>103</v>
      </c>
      <c r="C129" s="32"/>
      <c r="D129" s="32" t="s">
        <v>192</v>
      </c>
      <c r="E129" s="32"/>
      <c r="F129" s="32" t="s">
        <v>194</v>
      </c>
      <c r="G129" s="32" t="s">
        <v>248</v>
      </c>
      <c r="H129" s="14" t="s">
        <v>90</v>
      </c>
      <c r="I129" s="63">
        <v>642</v>
      </c>
      <c r="J129" s="36" t="s">
        <v>55</v>
      </c>
      <c r="K129" s="36">
        <v>1</v>
      </c>
      <c r="L129" s="36" t="s">
        <v>39</v>
      </c>
      <c r="M129" s="36" t="s">
        <v>40</v>
      </c>
      <c r="N129" s="155">
        <f>8000000-N262</f>
        <v>6000000</v>
      </c>
      <c r="O129" s="32" t="s">
        <v>50</v>
      </c>
      <c r="P129" s="81">
        <v>43647</v>
      </c>
      <c r="Q129" s="81">
        <v>43709</v>
      </c>
      <c r="R129" s="14" t="s">
        <v>51</v>
      </c>
      <c r="S129" s="32" t="s">
        <v>50</v>
      </c>
      <c r="T129" s="31" t="s">
        <v>100</v>
      </c>
    </row>
    <row r="130" spans="1:20" ht="63.75">
      <c r="A130" s="92">
        <v>128</v>
      </c>
      <c r="B130" s="90">
        <v>104</v>
      </c>
      <c r="C130" s="36"/>
      <c r="D130" s="31" t="s">
        <v>101</v>
      </c>
      <c r="E130" s="36"/>
      <c r="F130" s="31" t="s">
        <v>101</v>
      </c>
      <c r="G130" s="120" t="s">
        <v>250</v>
      </c>
      <c r="H130" s="36" t="s">
        <v>37</v>
      </c>
      <c r="I130" s="63">
        <v>642</v>
      </c>
      <c r="J130" s="36" t="s">
        <v>55</v>
      </c>
      <c r="K130" s="36">
        <v>1</v>
      </c>
      <c r="L130" s="36" t="s">
        <v>39</v>
      </c>
      <c r="M130" s="36" t="s">
        <v>40</v>
      </c>
      <c r="N130" s="106">
        <f>1887500-1887500</f>
        <v>0</v>
      </c>
      <c r="O130" s="32" t="s">
        <v>41</v>
      </c>
      <c r="P130" s="81">
        <v>43466</v>
      </c>
      <c r="Q130" s="81">
        <v>43556</v>
      </c>
      <c r="R130" s="14" t="s">
        <v>42</v>
      </c>
      <c r="S130" s="32" t="s">
        <v>41</v>
      </c>
      <c r="T130" s="31" t="s">
        <v>100</v>
      </c>
    </row>
    <row r="131" spans="1:20" ht="63.75">
      <c r="A131" s="92">
        <v>129</v>
      </c>
      <c r="B131" s="91">
        <v>105</v>
      </c>
      <c r="C131" s="32"/>
      <c r="D131" s="31" t="s">
        <v>192</v>
      </c>
      <c r="E131" s="36"/>
      <c r="F131" s="32" t="s">
        <v>194</v>
      </c>
      <c r="G131" s="32" t="s">
        <v>248</v>
      </c>
      <c r="H131" s="36" t="s">
        <v>37</v>
      </c>
      <c r="I131" s="63">
        <v>642</v>
      </c>
      <c r="J131" s="36" t="s">
        <v>55</v>
      </c>
      <c r="K131" s="36">
        <v>1</v>
      </c>
      <c r="L131" s="36" t="s">
        <v>39</v>
      </c>
      <c r="M131" s="36" t="s">
        <v>40</v>
      </c>
      <c r="N131" s="106">
        <v>640000</v>
      </c>
      <c r="O131" s="32" t="s">
        <v>41</v>
      </c>
      <c r="P131" s="119">
        <v>43466</v>
      </c>
      <c r="Q131" s="119">
        <v>43586</v>
      </c>
      <c r="R131" s="14" t="s">
        <v>42</v>
      </c>
      <c r="S131" s="32" t="s">
        <v>41</v>
      </c>
      <c r="T131" s="35" t="s">
        <v>100</v>
      </c>
    </row>
    <row r="132" spans="1:20" ht="63.75">
      <c r="A132" s="92">
        <v>130</v>
      </c>
      <c r="B132" s="91">
        <v>106</v>
      </c>
      <c r="C132" s="32"/>
      <c r="D132" s="31" t="s">
        <v>101</v>
      </c>
      <c r="E132" s="36"/>
      <c r="F132" s="31" t="s">
        <v>101</v>
      </c>
      <c r="G132" s="80" t="s">
        <v>262</v>
      </c>
      <c r="H132" s="36" t="s">
        <v>37</v>
      </c>
      <c r="I132" s="63">
        <v>642</v>
      </c>
      <c r="J132" s="36" t="s">
        <v>55</v>
      </c>
      <c r="K132" s="36">
        <v>1</v>
      </c>
      <c r="L132" s="36" t="s">
        <v>39</v>
      </c>
      <c r="M132" s="36" t="s">
        <v>40</v>
      </c>
      <c r="N132" s="66">
        <v>2000000</v>
      </c>
      <c r="O132" s="32" t="s">
        <v>41</v>
      </c>
      <c r="P132" s="119">
        <v>43497</v>
      </c>
      <c r="Q132" s="119">
        <v>43525</v>
      </c>
      <c r="R132" s="14" t="s">
        <v>42</v>
      </c>
      <c r="S132" s="32" t="s">
        <v>41</v>
      </c>
      <c r="T132" s="31" t="s">
        <v>100</v>
      </c>
    </row>
    <row r="133" spans="1:20" ht="63.75">
      <c r="A133" s="92">
        <v>131</v>
      </c>
      <c r="B133" s="25">
        <v>107</v>
      </c>
      <c r="C133" s="14"/>
      <c r="D133" s="14" t="s">
        <v>74</v>
      </c>
      <c r="E133" s="14"/>
      <c r="F133" s="14" t="s">
        <v>61</v>
      </c>
      <c r="G133" s="57" t="s">
        <v>326</v>
      </c>
      <c r="H133" s="14" t="s">
        <v>90</v>
      </c>
      <c r="I133" s="14">
        <v>642</v>
      </c>
      <c r="J133" s="14" t="s">
        <v>55</v>
      </c>
      <c r="K133" s="14">
        <v>1</v>
      </c>
      <c r="L133" s="14" t="s">
        <v>39</v>
      </c>
      <c r="M133" s="14" t="s">
        <v>40</v>
      </c>
      <c r="N133" s="148">
        <v>500000</v>
      </c>
      <c r="O133" s="14" t="s">
        <v>76</v>
      </c>
      <c r="P133" s="15">
        <v>43617</v>
      </c>
      <c r="Q133" s="15">
        <v>43678</v>
      </c>
      <c r="R133" s="14" t="s">
        <v>51</v>
      </c>
      <c r="S133" s="14" t="s">
        <v>50</v>
      </c>
      <c r="T133" s="14" t="s">
        <v>100</v>
      </c>
    </row>
    <row r="134" spans="1:20" ht="63.75">
      <c r="A134" s="92">
        <v>132</v>
      </c>
      <c r="B134" s="25">
        <v>108</v>
      </c>
      <c r="C134" s="14"/>
      <c r="D134" s="14" t="s">
        <v>74</v>
      </c>
      <c r="E134" s="14"/>
      <c r="F134" s="14" t="s">
        <v>61</v>
      </c>
      <c r="G134" s="56" t="s">
        <v>97</v>
      </c>
      <c r="H134" s="14" t="s">
        <v>90</v>
      </c>
      <c r="I134" s="14">
        <v>642</v>
      </c>
      <c r="J134" s="14" t="s">
        <v>55</v>
      </c>
      <c r="K134" s="14">
        <v>1</v>
      </c>
      <c r="L134" s="14" t="s">
        <v>39</v>
      </c>
      <c r="M134" s="14" t="s">
        <v>40</v>
      </c>
      <c r="N134" s="66">
        <f>300000-300000</f>
        <v>0</v>
      </c>
      <c r="O134" s="56" t="s">
        <v>76</v>
      </c>
      <c r="P134" s="15">
        <v>43586</v>
      </c>
      <c r="Q134" s="15">
        <v>43647</v>
      </c>
      <c r="R134" s="14" t="s">
        <v>51</v>
      </c>
      <c r="S134" s="14" t="s">
        <v>50</v>
      </c>
      <c r="T134" s="14" t="s">
        <v>100</v>
      </c>
    </row>
    <row r="135" spans="1:20" ht="63.75">
      <c r="A135" s="92">
        <v>133</v>
      </c>
      <c r="B135" s="25">
        <v>109</v>
      </c>
      <c r="C135" s="14"/>
      <c r="D135" s="14" t="s">
        <v>74</v>
      </c>
      <c r="E135" s="14"/>
      <c r="F135" s="14" t="s">
        <v>61</v>
      </c>
      <c r="G135" s="56" t="s">
        <v>329</v>
      </c>
      <c r="H135" s="14" t="s">
        <v>90</v>
      </c>
      <c r="I135" s="14">
        <v>642</v>
      </c>
      <c r="J135" s="14" t="s">
        <v>55</v>
      </c>
      <c r="K135" s="14">
        <v>1</v>
      </c>
      <c r="L135" s="14" t="s">
        <v>39</v>
      </c>
      <c r="M135" s="14" t="s">
        <v>40</v>
      </c>
      <c r="N135" s="156">
        <v>1200000</v>
      </c>
      <c r="O135" s="14" t="s">
        <v>76</v>
      </c>
      <c r="P135" s="15">
        <v>43556</v>
      </c>
      <c r="Q135" s="15">
        <v>43617</v>
      </c>
      <c r="R135" s="14" t="s">
        <v>51</v>
      </c>
      <c r="S135" s="14" t="s">
        <v>50</v>
      </c>
      <c r="T135" s="14" t="s">
        <v>100</v>
      </c>
    </row>
    <row r="136" spans="1:20" ht="63.75">
      <c r="A136" s="92">
        <v>134</v>
      </c>
      <c r="B136" s="25">
        <v>110</v>
      </c>
      <c r="C136" s="14"/>
      <c r="D136" s="31" t="s">
        <v>268</v>
      </c>
      <c r="E136" s="36"/>
      <c r="F136" s="31" t="s">
        <v>270</v>
      </c>
      <c r="G136" s="32" t="s">
        <v>328</v>
      </c>
      <c r="H136" s="36" t="s">
        <v>37</v>
      </c>
      <c r="I136" s="14">
        <v>642</v>
      </c>
      <c r="J136" s="14" t="s">
        <v>55</v>
      </c>
      <c r="K136" s="14">
        <v>1</v>
      </c>
      <c r="L136" s="14" t="s">
        <v>39</v>
      </c>
      <c r="M136" s="14" t="s">
        <v>40</v>
      </c>
      <c r="N136" s="18">
        <v>4500000</v>
      </c>
      <c r="O136" s="14" t="s">
        <v>56</v>
      </c>
      <c r="P136" s="15">
        <v>43770</v>
      </c>
      <c r="Q136" s="15">
        <v>43800</v>
      </c>
      <c r="R136" s="32" t="s">
        <v>42</v>
      </c>
      <c r="S136" s="14" t="s">
        <v>41</v>
      </c>
      <c r="T136" s="14" t="s">
        <v>100</v>
      </c>
    </row>
    <row r="137" spans="1:20" ht="63.75">
      <c r="A137" s="92">
        <v>135</v>
      </c>
      <c r="B137" s="25">
        <v>111</v>
      </c>
      <c r="C137" s="14"/>
      <c r="D137" s="31" t="s">
        <v>268</v>
      </c>
      <c r="E137" s="36"/>
      <c r="F137" s="31" t="s">
        <v>270</v>
      </c>
      <c r="G137" s="32" t="s">
        <v>327</v>
      </c>
      <c r="H137" s="36" t="s">
        <v>37</v>
      </c>
      <c r="I137" s="14">
        <v>642</v>
      </c>
      <c r="J137" s="14" t="s">
        <v>55</v>
      </c>
      <c r="K137" s="14">
        <v>1</v>
      </c>
      <c r="L137" s="14" t="s">
        <v>39</v>
      </c>
      <c r="M137" s="14" t="s">
        <v>40</v>
      </c>
      <c r="N137" s="66">
        <v>1200000</v>
      </c>
      <c r="O137" s="14" t="s">
        <v>56</v>
      </c>
      <c r="P137" s="15">
        <v>43556</v>
      </c>
      <c r="Q137" s="15">
        <v>43586</v>
      </c>
      <c r="R137" s="32" t="s">
        <v>42</v>
      </c>
      <c r="S137" s="14" t="s">
        <v>41</v>
      </c>
      <c r="T137" s="14" t="s">
        <v>100</v>
      </c>
    </row>
    <row r="138" spans="1:20" ht="63.75">
      <c r="A138" s="92">
        <v>136</v>
      </c>
      <c r="B138" s="25">
        <v>112</v>
      </c>
      <c r="C138" s="14"/>
      <c r="D138" s="31" t="s">
        <v>268</v>
      </c>
      <c r="E138" s="36"/>
      <c r="F138" s="31" t="s">
        <v>270</v>
      </c>
      <c r="G138" s="32" t="s">
        <v>330</v>
      </c>
      <c r="H138" s="36" t="s">
        <v>37</v>
      </c>
      <c r="I138" s="14">
        <v>642</v>
      </c>
      <c r="J138" s="14" t="s">
        <v>55</v>
      </c>
      <c r="K138" s="14">
        <v>1</v>
      </c>
      <c r="L138" s="14" t="s">
        <v>39</v>
      </c>
      <c r="M138" s="14" t="s">
        <v>40</v>
      </c>
      <c r="N138" s="156">
        <v>1600000</v>
      </c>
      <c r="O138" s="14" t="s">
        <v>76</v>
      </c>
      <c r="P138" s="15">
        <v>43678</v>
      </c>
      <c r="Q138" s="15">
        <v>43709</v>
      </c>
      <c r="R138" s="32" t="s">
        <v>42</v>
      </c>
      <c r="S138" s="14" t="s">
        <v>41</v>
      </c>
      <c r="T138" s="14" t="s">
        <v>100</v>
      </c>
    </row>
    <row r="139" spans="1:20" ht="63.75">
      <c r="A139" s="92">
        <v>137</v>
      </c>
      <c r="B139" s="25">
        <v>113</v>
      </c>
      <c r="C139" s="14"/>
      <c r="D139" s="31" t="s">
        <v>268</v>
      </c>
      <c r="E139" s="36"/>
      <c r="F139" s="31" t="s">
        <v>270</v>
      </c>
      <c r="G139" s="32" t="s">
        <v>331</v>
      </c>
      <c r="H139" s="36" t="s">
        <v>37</v>
      </c>
      <c r="I139" s="14">
        <v>642</v>
      </c>
      <c r="J139" s="14" t="s">
        <v>55</v>
      </c>
      <c r="K139" s="14">
        <v>1</v>
      </c>
      <c r="L139" s="14" t="s">
        <v>39</v>
      </c>
      <c r="M139" s="14" t="s">
        <v>40</v>
      </c>
      <c r="N139" s="66">
        <v>3600000</v>
      </c>
      <c r="O139" s="14" t="s">
        <v>56</v>
      </c>
      <c r="P139" s="15">
        <v>43617</v>
      </c>
      <c r="Q139" s="15">
        <v>43647</v>
      </c>
      <c r="R139" s="32" t="s">
        <v>42</v>
      </c>
      <c r="S139" s="14" t="s">
        <v>41</v>
      </c>
      <c r="T139" s="14" t="s">
        <v>100</v>
      </c>
    </row>
    <row r="140" spans="1:20" ht="63.75">
      <c r="A140" s="92">
        <v>138</v>
      </c>
      <c r="B140" s="25">
        <v>114</v>
      </c>
      <c r="C140" s="14"/>
      <c r="D140" s="14" t="s">
        <v>74</v>
      </c>
      <c r="E140" s="14"/>
      <c r="F140" s="14" t="s">
        <v>61</v>
      </c>
      <c r="G140" s="14" t="s">
        <v>97</v>
      </c>
      <c r="H140" s="14" t="s">
        <v>90</v>
      </c>
      <c r="I140" s="14">
        <v>642</v>
      </c>
      <c r="J140" s="14" t="s">
        <v>55</v>
      </c>
      <c r="K140" s="14">
        <v>1</v>
      </c>
      <c r="L140" s="14" t="s">
        <v>39</v>
      </c>
      <c r="M140" s="14" t="s">
        <v>40</v>
      </c>
      <c r="N140" s="146">
        <v>2350000</v>
      </c>
      <c r="O140" s="14" t="s">
        <v>76</v>
      </c>
      <c r="P140" s="15">
        <v>43525</v>
      </c>
      <c r="Q140" s="109">
        <v>43617</v>
      </c>
      <c r="R140" s="14" t="s">
        <v>51</v>
      </c>
      <c r="S140" s="14" t="s">
        <v>50</v>
      </c>
      <c r="T140" s="14" t="s">
        <v>100</v>
      </c>
    </row>
    <row r="141" spans="1:20" ht="63.75">
      <c r="A141" s="92">
        <v>139</v>
      </c>
      <c r="B141" s="25">
        <v>115</v>
      </c>
      <c r="C141" s="14"/>
      <c r="D141" s="14" t="s">
        <v>74</v>
      </c>
      <c r="E141" s="14"/>
      <c r="F141" s="14" t="s">
        <v>61</v>
      </c>
      <c r="G141" s="14" t="s">
        <v>146</v>
      </c>
      <c r="H141" s="14" t="s">
        <v>90</v>
      </c>
      <c r="I141" s="14">
        <v>642</v>
      </c>
      <c r="J141" s="14" t="s">
        <v>55</v>
      </c>
      <c r="K141" s="14">
        <v>1</v>
      </c>
      <c r="L141" s="14" t="s">
        <v>39</v>
      </c>
      <c r="M141" s="14" t="s">
        <v>40</v>
      </c>
      <c r="N141" s="146">
        <f>8000000-1526400-880000-850000</f>
        <v>4743600</v>
      </c>
      <c r="O141" s="14" t="s">
        <v>76</v>
      </c>
      <c r="P141" s="15">
        <v>43525</v>
      </c>
      <c r="Q141" s="109">
        <v>43617</v>
      </c>
      <c r="R141" s="14" t="s">
        <v>51</v>
      </c>
      <c r="S141" s="14" t="s">
        <v>50</v>
      </c>
      <c r="T141" s="14" t="s">
        <v>100</v>
      </c>
    </row>
    <row r="142" spans="1:20" ht="63.75">
      <c r="A142" s="92">
        <v>140</v>
      </c>
      <c r="B142" s="25">
        <v>116</v>
      </c>
      <c r="C142" s="14"/>
      <c r="D142" s="14" t="s">
        <v>74</v>
      </c>
      <c r="E142" s="14"/>
      <c r="F142" s="14" t="s">
        <v>61</v>
      </c>
      <c r="G142" s="14" t="s">
        <v>147</v>
      </c>
      <c r="H142" s="14" t="s">
        <v>90</v>
      </c>
      <c r="I142" s="14">
        <v>642</v>
      </c>
      <c r="J142" s="14" t="s">
        <v>55</v>
      </c>
      <c r="K142" s="14">
        <v>1</v>
      </c>
      <c r="L142" s="14" t="s">
        <v>39</v>
      </c>
      <c r="M142" s="14" t="s">
        <v>40</v>
      </c>
      <c r="N142" s="55">
        <f>3600000-3600000</f>
        <v>0</v>
      </c>
      <c r="O142" s="14" t="s">
        <v>76</v>
      </c>
      <c r="P142" s="15">
        <v>43525</v>
      </c>
      <c r="Q142" s="109">
        <v>43617</v>
      </c>
      <c r="R142" s="14" t="s">
        <v>51</v>
      </c>
      <c r="S142" s="14" t="s">
        <v>50</v>
      </c>
      <c r="T142" s="14" t="s">
        <v>100</v>
      </c>
    </row>
    <row r="143" spans="1:20" ht="63.75">
      <c r="A143" s="92">
        <v>141</v>
      </c>
      <c r="B143" s="25">
        <v>117</v>
      </c>
      <c r="C143" s="14"/>
      <c r="D143" s="14" t="s">
        <v>74</v>
      </c>
      <c r="E143" s="14"/>
      <c r="F143" s="14" t="s">
        <v>61</v>
      </c>
      <c r="G143" s="14" t="s">
        <v>148</v>
      </c>
      <c r="H143" s="14" t="s">
        <v>90</v>
      </c>
      <c r="I143" s="14">
        <v>642</v>
      </c>
      <c r="J143" s="14" t="s">
        <v>55</v>
      </c>
      <c r="K143" s="14">
        <v>1</v>
      </c>
      <c r="L143" s="14" t="s">
        <v>39</v>
      </c>
      <c r="M143" s="14" t="s">
        <v>40</v>
      </c>
      <c r="N143" s="146">
        <f>6500000-5900000-400000+300000</f>
        <v>500000</v>
      </c>
      <c r="O143" s="14" t="s">
        <v>76</v>
      </c>
      <c r="P143" s="15">
        <v>43525</v>
      </c>
      <c r="Q143" s="109">
        <v>43617</v>
      </c>
      <c r="R143" s="14" t="s">
        <v>51</v>
      </c>
      <c r="S143" s="14" t="s">
        <v>50</v>
      </c>
      <c r="T143" s="14" t="s">
        <v>100</v>
      </c>
    </row>
    <row r="144" spans="1:20" ht="63.75">
      <c r="A144" s="92">
        <v>142</v>
      </c>
      <c r="B144" s="25">
        <v>118</v>
      </c>
      <c r="C144" s="14"/>
      <c r="D144" s="14" t="s">
        <v>74</v>
      </c>
      <c r="E144" s="14"/>
      <c r="F144" s="14" t="s">
        <v>61</v>
      </c>
      <c r="G144" s="14" t="s">
        <v>148</v>
      </c>
      <c r="H144" s="14" t="s">
        <v>90</v>
      </c>
      <c r="I144" s="14">
        <v>642</v>
      </c>
      <c r="J144" s="14" t="s">
        <v>55</v>
      </c>
      <c r="K144" s="14">
        <v>1</v>
      </c>
      <c r="L144" s="14" t="s">
        <v>39</v>
      </c>
      <c r="M144" s="14" t="s">
        <v>40</v>
      </c>
      <c r="N144" s="146">
        <v>1500000</v>
      </c>
      <c r="O144" s="14" t="s">
        <v>76</v>
      </c>
      <c r="P144" s="15">
        <v>43525</v>
      </c>
      <c r="Q144" s="109">
        <v>43617</v>
      </c>
      <c r="R144" s="14" t="s">
        <v>51</v>
      </c>
      <c r="S144" s="14" t="s">
        <v>50</v>
      </c>
      <c r="T144" s="14" t="s">
        <v>100</v>
      </c>
    </row>
    <row r="145" spans="1:20" ht="63.75">
      <c r="A145" s="92">
        <v>143</v>
      </c>
      <c r="B145" s="25">
        <v>119</v>
      </c>
      <c r="C145" s="14"/>
      <c r="D145" s="14" t="s">
        <v>74</v>
      </c>
      <c r="E145" s="14"/>
      <c r="F145" s="14" t="s">
        <v>61</v>
      </c>
      <c r="G145" s="14" t="s">
        <v>188</v>
      </c>
      <c r="H145" s="14" t="s">
        <v>90</v>
      </c>
      <c r="I145" s="14">
        <v>642</v>
      </c>
      <c r="J145" s="14" t="s">
        <v>55</v>
      </c>
      <c r="K145" s="14">
        <v>1</v>
      </c>
      <c r="L145" s="14" t="s">
        <v>39</v>
      </c>
      <c r="M145" s="14" t="s">
        <v>40</v>
      </c>
      <c r="N145" s="146">
        <v>200000</v>
      </c>
      <c r="O145" s="14" t="s">
        <v>76</v>
      </c>
      <c r="P145" s="15">
        <v>43525</v>
      </c>
      <c r="Q145" s="109">
        <v>43617</v>
      </c>
      <c r="R145" s="14" t="s">
        <v>51</v>
      </c>
      <c r="S145" s="14" t="s">
        <v>50</v>
      </c>
      <c r="T145" s="14" t="s">
        <v>100</v>
      </c>
    </row>
    <row r="146" spans="1:20" ht="63.75">
      <c r="A146" s="92">
        <v>144</v>
      </c>
      <c r="B146" s="25">
        <v>120</v>
      </c>
      <c r="C146" s="14"/>
      <c r="D146" s="14" t="s">
        <v>74</v>
      </c>
      <c r="E146" s="14"/>
      <c r="F146" s="14" t="s">
        <v>61</v>
      </c>
      <c r="G146" s="56" t="s">
        <v>97</v>
      </c>
      <c r="H146" s="14" t="s">
        <v>37</v>
      </c>
      <c r="I146" s="14">
        <v>642</v>
      </c>
      <c r="J146" s="14" t="s">
        <v>55</v>
      </c>
      <c r="K146" s="14">
        <v>1</v>
      </c>
      <c r="L146" s="14" t="s">
        <v>39</v>
      </c>
      <c r="M146" s="14" t="s">
        <v>40</v>
      </c>
      <c r="N146" s="146">
        <v>1125000</v>
      </c>
      <c r="O146" s="14" t="s">
        <v>76</v>
      </c>
      <c r="P146" s="15">
        <v>43497</v>
      </c>
      <c r="Q146" s="109">
        <v>43617</v>
      </c>
      <c r="R146" s="14" t="s">
        <v>42</v>
      </c>
      <c r="S146" s="14" t="s">
        <v>56</v>
      </c>
      <c r="T146" s="14" t="s">
        <v>100</v>
      </c>
    </row>
    <row r="147" spans="1:20" ht="63.75">
      <c r="A147" s="92">
        <v>145</v>
      </c>
      <c r="B147" s="25">
        <v>121</v>
      </c>
      <c r="C147" s="14"/>
      <c r="D147" s="14" t="s">
        <v>74</v>
      </c>
      <c r="E147" s="14"/>
      <c r="F147" s="14" t="s">
        <v>61</v>
      </c>
      <c r="G147" s="56" t="s">
        <v>97</v>
      </c>
      <c r="H147" s="14" t="s">
        <v>90</v>
      </c>
      <c r="I147" s="14">
        <v>642</v>
      </c>
      <c r="J147" s="14" t="s">
        <v>55</v>
      </c>
      <c r="K147" s="14">
        <v>1</v>
      </c>
      <c r="L147" s="14" t="s">
        <v>39</v>
      </c>
      <c r="M147" s="14" t="s">
        <v>40</v>
      </c>
      <c r="N147" s="146">
        <v>1200000</v>
      </c>
      <c r="O147" s="14" t="s">
        <v>76</v>
      </c>
      <c r="P147" s="15">
        <v>43525</v>
      </c>
      <c r="Q147" s="109">
        <v>43617</v>
      </c>
      <c r="R147" s="14" t="s">
        <v>51</v>
      </c>
      <c r="S147" s="14" t="s">
        <v>50</v>
      </c>
      <c r="T147" s="14" t="s">
        <v>100</v>
      </c>
    </row>
    <row r="148" spans="1:20" ht="63.75">
      <c r="A148" s="92">
        <v>146</v>
      </c>
      <c r="B148" s="25">
        <v>122</v>
      </c>
      <c r="C148" s="14"/>
      <c r="D148" s="14" t="s">
        <v>74</v>
      </c>
      <c r="E148" s="14"/>
      <c r="F148" s="14" t="s">
        <v>61</v>
      </c>
      <c r="G148" s="56" t="s">
        <v>97</v>
      </c>
      <c r="H148" s="14" t="s">
        <v>90</v>
      </c>
      <c r="I148" s="14">
        <v>642</v>
      </c>
      <c r="J148" s="14" t="s">
        <v>55</v>
      </c>
      <c r="K148" s="14">
        <v>1</v>
      </c>
      <c r="L148" s="14" t="s">
        <v>39</v>
      </c>
      <c r="M148" s="14" t="s">
        <v>40</v>
      </c>
      <c r="N148" s="148">
        <f>20000000-N229-N230-2670000</f>
        <v>2530000</v>
      </c>
      <c r="O148" s="14" t="s">
        <v>76</v>
      </c>
      <c r="P148" s="15">
        <v>43525</v>
      </c>
      <c r="Q148" s="15">
        <v>43800</v>
      </c>
      <c r="R148" s="14" t="s">
        <v>73</v>
      </c>
      <c r="S148" s="14" t="s">
        <v>50</v>
      </c>
      <c r="T148" s="14" t="s">
        <v>100</v>
      </c>
    </row>
    <row r="149" spans="1:20" ht="59.25" customHeight="1">
      <c r="A149" s="92">
        <v>147</v>
      </c>
      <c r="B149" s="25">
        <v>123</v>
      </c>
      <c r="C149" s="14"/>
      <c r="D149" s="14" t="s">
        <v>98</v>
      </c>
      <c r="E149" s="14" t="s">
        <v>35</v>
      </c>
      <c r="F149" s="14" t="s">
        <v>101</v>
      </c>
      <c r="G149" s="14" t="s">
        <v>246</v>
      </c>
      <c r="H149" s="14" t="s">
        <v>37</v>
      </c>
      <c r="I149" s="27">
        <v>642</v>
      </c>
      <c r="J149" s="14" t="s">
        <v>55</v>
      </c>
      <c r="K149" s="14">
        <v>1</v>
      </c>
      <c r="L149" s="14" t="s">
        <v>39</v>
      </c>
      <c r="M149" s="14" t="s">
        <v>40</v>
      </c>
      <c r="N149" s="149">
        <v>1500000</v>
      </c>
      <c r="O149" s="14" t="s">
        <v>76</v>
      </c>
      <c r="P149" s="15">
        <v>43617</v>
      </c>
      <c r="Q149" s="15">
        <v>43678</v>
      </c>
      <c r="R149" s="14" t="s">
        <v>42</v>
      </c>
      <c r="S149" s="14" t="s">
        <v>41</v>
      </c>
      <c r="T149" s="14" t="s">
        <v>100</v>
      </c>
    </row>
    <row r="150" spans="1:20" ht="76.5" customHeight="1">
      <c r="A150" s="92">
        <v>148</v>
      </c>
      <c r="B150" s="25">
        <v>124</v>
      </c>
      <c r="C150" s="14"/>
      <c r="D150" s="14" t="s">
        <v>150</v>
      </c>
      <c r="E150" s="14"/>
      <c r="F150" s="14" t="s">
        <v>163</v>
      </c>
      <c r="G150" s="14" t="s">
        <v>214</v>
      </c>
      <c r="H150" s="14" t="s">
        <v>90</v>
      </c>
      <c r="I150" s="27">
        <v>642</v>
      </c>
      <c r="J150" s="14" t="s">
        <v>55</v>
      </c>
      <c r="K150" s="14">
        <v>1</v>
      </c>
      <c r="L150" s="14" t="s">
        <v>39</v>
      </c>
      <c r="M150" s="14" t="s">
        <v>40</v>
      </c>
      <c r="N150" s="157">
        <f>1000000*1.2-820000+820000</f>
        <v>1200000</v>
      </c>
      <c r="O150" s="32" t="s">
        <v>76</v>
      </c>
      <c r="P150" s="15">
        <v>43525</v>
      </c>
      <c r="Q150" s="15">
        <v>43709</v>
      </c>
      <c r="R150" s="14" t="s">
        <v>51</v>
      </c>
      <c r="S150" s="14" t="s">
        <v>76</v>
      </c>
      <c r="T150" s="14" t="s">
        <v>100</v>
      </c>
    </row>
    <row r="151" spans="1:20" ht="53.25" customHeight="1">
      <c r="A151" s="92">
        <v>149</v>
      </c>
      <c r="B151" s="25">
        <v>125</v>
      </c>
      <c r="C151" s="14"/>
      <c r="D151" s="14" t="s">
        <v>169</v>
      </c>
      <c r="E151" s="14"/>
      <c r="F151" s="28" t="s">
        <v>170</v>
      </c>
      <c r="G151" s="14" t="s">
        <v>215</v>
      </c>
      <c r="H151" s="14" t="s">
        <v>90</v>
      </c>
      <c r="I151" s="27">
        <v>642</v>
      </c>
      <c r="J151" s="14" t="s">
        <v>55</v>
      </c>
      <c r="K151" s="14">
        <v>1</v>
      </c>
      <c r="L151" s="14" t="s">
        <v>39</v>
      </c>
      <c r="M151" s="14" t="s">
        <v>40</v>
      </c>
      <c r="N151" s="158">
        <f>2000000*1.2</f>
        <v>2400000</v>
      </c>
      <c r="O151" s="32" t="s">
        <v>76</v>
      </c>
      <c r="P151" s="15">
        <v>43617</v>
      </c>
      <c r="Q151" s="29">
        <v>43709</v>
      </c>
      <c r="R151" s="14" t="s">
        <v>51</v>
      </c>
      <c r="S151" s="14" t="s">
        <v>76</v>
      </c>
      <c r="T151" s="14" t="s">
        <v>100</v>
      </c>
    </row>
    <row r="152" spans="1:20" ht="60.75" customHeight="1">
      <c r="A152" s="92">
        <v>150</v>
      </c>
      <c r="B152" s="25">
        <v>126</v>
      </c>
      <c r="C152" s="14"/>
      <c r="D152" s="14" t="s">
        <v>168</v>
      </c>
      <c r="E152" s="14" t="s">
        <v>35</v>
      </c>
      <c r="F152" s="28" t="s">
        <v>170</v>
      </c>
      <c r="G152" s="32" t="s">
        <v>216</v>
      </c>
      <c r="H152" s="14" t="s">
        <v>90</v>
      </c>
      <c r="I152" s="27">
        <v>642</v>
      </c>
      <c r="J152" s="14" t="s">
        <v>55</v>
      </c>
      <c r="K152" s="14">
        <v>1</v>
      </c>
      <c r="L152" s="14" t="s">
        <v>39</v>
      </c>
      <c r="M152" s="14" t="s">
        <v>40</v>
      </c>
      <c r="N152" s="158">
        <v>1200000</v>
      </c>
      <c r="O152" s="32" t="s">
        <v>76</v>
      </c>
      <c r="P152" s="15">
        <v>43617</v>
      </c>
      <c r="Q152" s="29">
        <v>43709</v>
      </c>
      <c r="R152" s="14" t="s">
        <v>51</v>
      </c>
      <c r="S152" s="14" t="s">
        <v>76</v>
      </c>
      <c r="T152" s="14" t="s">
        <v>100</v>
      </c>
    </row>
    <row r="153" spans="1:20" ht="95.25" customHeight="1">
      <c r="A153" s="92">
        <v>151</v>
      </c>
      <c r="B153" s="25">
        <v>127</v>
      </c>
      <c r="C153" s="14"/>
      <c r="D153" s="14" t="s">
        <v>99</v>
      </c>
      <c r="E153" s="14"/>
      <c r="F153" s="14" t="s">
        <v>65</v>
      </c>
      <c r="G153" s="32" t="s">
        <v>236</v>
      </c>
      <c r="H153" s="14" t="s">
        <v>90</v>
      </c>
      <c r="I153" s="27">
        <v>642</v>
      </c>
      <c r="J153" s="14" t="s">
        <v>55</v>
      </c>
      <c r="K153" s="14">
        <v>20</v>
      </c>
      <c r="L153" s="14" t="s">
        <v>39</v>
      </c>
      <c r="M153" s="14" t="s">
        <v>40</v>
      </c>
      <c r="N153" s="149">
        <v>3000000</v>
      </c>
      <c r="O153" s="14" t="s">
        <v>50</v>
      </c>
      <c r="P153" s="33">
        <v>43586</v>
      </c>
      <c r="Q153" s="33">
        <v>43617</v>
      </c>
      <c r="R153" s="14" t="s">
        <v>284</v>
      </c>
      <c r="S153" s="14" t="s">
        <v>50</v>
      </c>
      <c r="T153" s="14" t="s">
        <v>100</v>
      </c>
    </row>
    <row r="154" spans="1:20" ht="60" customHeight="1">
      <c r="A154" s="92">
        <v>152</v>
      </c>
      <c r="B154" s="25">
        <v>128</v>
      </c>
      <c r="C154" s="31"/>
      <c r="D154" s="31" t="s">
        <v>264</v>
      </c>
      <c r="E154" s="31" t="s">
        <v>264</v>
      </c>
      <c r="F154" s="31" t="s">
        <v>264</v>
      </c>
      <c r="G154" s="47" t="s">
        <v>172</v>
      </c>
      <c r="H154" s="14" t="s">
        <v>37</v>
      </c>
      <c r="I154" s="27">
        <v>642</v>
      </c>
      <c r="J154" s="14" t="s">
        <v>55</v>
      </c>
      <c r="K154" s="14">
        <v>1</v>
      </c>
      <c r="L154" s="14" t="s">
        <v>39</v>
      </c>
      <c r="M154" s="14" t="s">
        <v>40</v>
      </c>
      <c r="N154" s="17">
        <f>9000000*1.2-N216-N217-5751000-5049000</f>
        <v>0</v>
      </c>
      <c r="O154" s="28" t="s">
        <v>56</v>
      </c>
      <c r="P154" s="33">
        <v>43466</v>
      </c>
      <c r="Q154" s="33">
        <v>43556</v>
      </c>
      <c r="R154" s="14" t="s">
        <v>42</v>
      </c>
      <c r="S154" s="14" t="s">
        <v>41</v>
      </c>
      <c r="T154" s="14" t="s">
        <v>100</v>
      </c>
    </row>
    <row r="155" spans="1:20" ht="60" customHeight="1">
      <c r="A155" s="92">
        <v>153</v>
      </c>
      <c r="B155" s="25">
        <v>129</v>
      </c>
      <c r="C155" s="31"/>
      <c r="D155" s="31" t="s">
        <v>264</v>
      </c>
      <c r="E155" s="31" t="s">
        <v>264</v>
      </c>
      <c r="F155" s="31" t="s">
        <v>264</v>
      </c>
      <c r="G155" s="32" t="s">
        <v>186</v>
      </c>
      <c r="H155" s="121" t="s">
        <v>124</v>
      </c>
      <c r="I155" s="27">
        <v>642</v>
      </c>
      <c r="J155" s="14" t="s">
        <v>55</v>
      </c>
      <c r="K155" s="14">
        <v>1</v>
      </c>
      <c r="L155" s="14" t="s">
        <v>39</v>
      </c>
      <c r="M155" s="14" t="s">
        <v>40</v>
      </c>
      <c r="N155" s="17">
        <f>1920000+480000</f>
        <v>2400000</v>
      </c>
      <c r="O155" s="28" t="s">
        <v>56</v>
      </c>
      <c r="P155" s="33">
        <v>43497</v>
      </c>
      <c r="Q155" s="33">
        <v>43556</v>
      </c>
      <c r="R155" s="14" t="s">
        <v>51</v>
      </c>
      <c r="S155" s="14" t="s">
        <v>76</v>
      </c>
      <c r="T155" s="14" t="s">
        <v>100</v>
      </c>
    </row>
    <row r="156" spans="1:20" ht="60" customHeight="1">
      <c r="A156" s="92">
        <v>154</v>
      </c>
      <c r="B156" s="25">
        <v>130</v>
      </c>
      <c r="C156" s="31"/>
      <c r="D156" s="31" t="s">
        <v>264</v>
      </c>
      <c r="E156" s="31" t="s">
        <v>264</v>
      </c>
      <c r="F156" s="31" t="s">
        <v>264</v>
      </c>
      <c r="G156" s="32" t="s">
        <v>187</v>
      </c>
      <c r="H156" s="121" t="s">
        <v>124</v>
      </c>
      <c r="I156" s="27">
        <v>642</v>
      </c>
      <c r="J156" s="14" t="s">
        <v>55</v>
      </c>
      <c r="K156" s="14">
        <v>1</v>
      </c>
      <c r="L156" s="14" t="s">
        <v>39</v>
      </c>
      <c r="M156" s="14" t="s">
        <v>40</v>
      </c>
      <c r="N156" s="17">
        <f>800000+650000</f>
        <v>1450000</v>
      </c>
      <c r="O156" s="28" t="s">
        <v>56</v>
      </c>
      <c r="P156" s="33">
        <v>43739</v>
      </c>
      <c r="Q156" s="33">
        <v>43800</v>
      </c>
      <c r="R156" s="14" t="s">
        <v>51</v>
      </c>
      <c r="S156" s="14" t="s">
        <v>76</v>
      </c>
      <c r="T156" s="14" t="s">
        <v>100</v>
      </c>
    </row>
    <row r="157" spans="1:20" ht="60" customHeight="1">
      <c r="A157" s="92">
        <v>155</v>
      </c>
      <c r="B157" s="25">
        <v>131</v>
      </c>
      <c r="C157" s="31"/>
      <c r="D157" s="14" t="s">
        <v>99</v>
      </c>
      <c r="E157" s="14"/>
      <c r="F157" s="14" t="s">
        <v>65</v>
      </c>
      <c r="G157" s="80" t="s">
        <v>245</v>
      </c>
      <c r="H157" s="32" t="s">
        <v>37</v>
      </c>
      <c r="I157" s="27">
        <v>642</v>
      </c>
      <c r="J157" s="14" t="s">
        <v>55</v>
      </c>
      <c r="K157" s="14">
        <v>1</v>
      </c>
      <c r="L157" s="14" t="s">
        <v>39</v>
      </c>
      <c r="M157" s="14" t="s">
        <v>40</v>
      </c>
      <c r="N157" s="17">
        <v>1560000</v>
      </c>
      <c r="O157" s="28" t="s">
        <v>56</v>
      </c>
      <c r="P157" s="33">
        <v>43739</v>
      </c>
      <c r="Q157" s="33">
        <v>43800</v>
      </c>
      <c r="R157" s="14" t="s">
        <v>42</v>
      </c>
      <c r="S157" s="14" t="s">
        <v>41</v>
      </c>
      <c r="T157" s="14" t="s">
        <v>100</v>
      </c>
    </row>
    <row r="158" spans="1:20" ht="60" customHeight="1">
      <c r="A158" s="92">
        <v>156</v>
      </c>
      <c r="B158" s="25">
        <v>132</v>
      </c>
      <c r="C158" s="31"/>
      <c r="D158" s="14" t="s">
        <v>99</v>
      </c>
      <c r="E158" s="14"/>
      <c r="F158" s="14" t="s">
        <v>65</v>
      </c>
      <c r="G158" s="112" t="s">
        <v>217</v>
      </c>
      <c r="H158" s="32" t="s">
        <v>37</v>
      </c>
      <c r="I158" s="27">
        <v>642</v>
      </c>
      <c r="J158" s="14" t="s">
        <v>55</v>
      </c>
      <c r="K158" s="31">
        <v>1</v>
      </c>
      <c r="L158" s="14" t="s">
        <v>39</v>
      </c>
      <c r="M158" s="14" t="s">
        <v>40</v>
      </c>
      <c r="N158" s="159">
        <f>800000*1.2+1140000</f>
        <v>2100000</v>
      </c>
      <c r="O158" s="59" t="s">
        <v>76</v>
      </c>
      <c r="P158" s="33">
        <v>43739</v>
      </c>
      <c r="Q158" s="23">
        <v>43800</v>
      </c>
      <c r="R158" s="14" t="s">
        <v>42</v>
      </c>
      <c r="S158" s="31" t="s">
        <v>41</v>
      </c>
      <c r="T158" s="31" t="s">
        <v>100</v>
      </c>
    </row>
    <row r="159" spans="1:20" ht="60" customHeight="1">
      <c r="A159" s="92">
        <v>157</v>
      </c>
      <c r="B159" s="25">
        <v>133</v>
      </c>
      <c r="C159" s="32"/>
      <c r="D159" s="14" t="s">
        <v>99</v>
      </c>
      <c r="E159" s="14"/>
      <c r="F159" s="14" t="s">
        <v>64</v>
      </c>
      <c r="G159" s="80" t="s">
        <v>218</v>
      </c>
      <c r="H159" s="32" t="s">
        <v>37</v>
      </c>
      <c r="I159" s="72">
        <v>642</v>
      </c>
      <c r="J159" s="1" t="s">
        <v>55</v>
      </c>
      <c r="K159" s="32">
        <v>1</v>
      </c>
      <c r="L159" s="1" t="s">
        <v>39</v>
      </c>
      <c r="M159" s="1" t="s">
        <v>40</v>
      </c>
      <c r="N159" s="157">
        <v>750000</v>
      </c>
      <c r="O159" s="32" t="s">
        <v>76</v>
      </c>
      <c r="P159" s="23">
        <v>43497</v>
      </c>
      <c r="Q159" s="23">
        <v>43525</v>
      </c>
      <c r="R159" s="14" t="s">
        <v>42</v>
      </c>
      <c r="S159" s="32" t="s">
        <v>41</v>
      </c>
      <c r="T159" s="32" t="s">
        <v>100</v>
      </c>
    </row>
    <row r="160" spans="1:20" ht="60" customHeight="1">
      <c r="A160" s="92">
        <v>158</v>
      </c>
      <c r="B160" s="25">
        <v>134</v>
      </c>
      <c r="C160" s="60"/>
      <c r="D160" s="31" t="s">
        <v>60</v>
      </c>
      <c r="E160" s="31"/>
      <c r="F160" s="59" t="s">
        <v>84</v>
      </c>
      <c r="G160" s="80" t="s">
        <v>219</v>
      </c>
      <c r="H160" s="32" t="s">
        <v>37</v>
      </c>
      <c r="I160" s="72">
        <v>642</v>
      </c>
      <c r="J160" s="1" t="s">
        <v>55</v>
      </c>
      <c r="K160" s="32">
        <v>1</v>
      </c>
      <c r="L160" s="1" t="s">
        <v>39</v>
      </c>
      <c r="M160" s="1" t="s">
        <v>40</v>
      </c>
      <c r="N160" s="160">
        <v>500000</v>
      </c>
      <c r="O160" s="70" t="s">
        <v>76</v>
      </c>
      <c r="P160" s="23">
        <v>43556</v>
      </c>
      <c r="Q160" s="23">
        <v>43647</v>
      </c>
      <c r="R160" s="14" t="s">
        <v>42</v>
      </c>
      <c r="S160" s="122" t="s">
        <v>41</v>
      </c>
      <c r="T160" s="16" t="s">
        <v>100</v>
      </c>
    </row>
    <row r="161" spans="1:20" ht="60" customHeight="1">
      <c r="A161" s="92">
        <v>159</v>
      </c>
      <c r="B161" s="25">
        <v>135</v>
      </c>
      <c r="C161" s="32"/>
      <c r="D161" s="32" t="s">
        <v>60</v>
      </c>
      <c r="E161" s="32"/>
      <c r="F161" s="32" t="s">
        <v>84</v>
      </c>
      <c r="G161" s="80" t="s">
        <v>176</v>
      </c>
      <c r="H161" s="121" t="s">
        <v>124</v>
      </c>
      <c r="I161" s="72">
        <v>642</v>
      </c>
      <c r="J161" s="1" t="s">
        <v>55</v>
      </c>
      <c r="K161" s="32">
        <v>1</v>
      </c>
      <c r="L161" s="1" t="s">
        <v>39</v>
      </c>
      <c r="M161" s="1" t="s">
        <v>40</v>
      </c>
      <c r="N161" s="17">
        <f>21000000-19000000-2000000</f>
        <v>0</v>
      </c>
      <c r="O161" s="28" t="s">
        <v>41</v>
      </c>
      <c r="P161" s="23">
        <v>43497</v>
      </c>
      <c r="Q161" s="23">
        <v>43556</v>
      </c>
      <c r="R161" s="56" t="s">
        <v>73</v>
      </c>
      <c r="S161" s="1" t="s">
        <v>76</v>
      </c>
      <c r="T161" s="14" t="s">
        <v>100</v>
      </c>
    </row>
    <row r="162" spans="1:20" ht="60" customHeight="1">
      <c r="A162" s="92">
        <v>160</v>
      </c>
      <c r="B162" s="25">
        <v>136</v>
      </c>
      <c r="C162" s="60"/>
      <c r="D162" s="60" t="s">
        <v>60</v>
      </c>
      <c r="E162" s="60"/>
      <c r="F162" s="60" t="s">
        <v>84</v>
      </c>
      <c r="G162" s="123" t="s">
        <v>220</v>
      </c>
      <c r="H162" s="1" t="s">
        <v>124</v>
      </c>
      <c r="I162" s="72">
        <v>642</v>
      </c>
      <c r="J162" s="1" t="s">
        <v>55</v>
      </c>
      <c r="K162" s="32">
        <v>1</v>
      </c>
      <c r="L162" s="1" t="s">
        <v>39</v>
      </c>
      <c r="M162" s="1" t="s">
        <v>40</v>
      </c>
      <c r="N162" s="17">
        <v>5000000</v>
      </c>
      <c r="O162" s="28" t="s">
        <v>41</v>
      </c>
      <c r="P162" s="23">
        <v>43739</v>
      </c>
      <c r="Q162" s="23">
        <v>43800</v>
      </c>
      <c r="R162" s="14" t="s">
        <v>51</v>
      </c>
      <c r="S162" s="1" t="s">
        <v>76</v>
      </c>
      <c r="T162" s="14" t="s">
        <v>100</v>
      </c>
    </row>
    <row r="163" spans="1:20" ht="93" customHeight="1">
      <c r="A163" s="92">
        <v>161</v>
      </c>
      <c r="B163" s="25">
        <v>137</v>
      </c>
      <c r="C163" s="31"/>
      <c r="D163" s="31" t="s">
        <v>60</v>
      </c>
      <c r="E163" s="31"/>
      <c r="F163" s="31" t="s">
        <v>84</v>
      </c>
      <c r="G163" s="1" t="s">
        <v>125</v>
      </c>
      <c r="H163" s="1" t="s">
        <v>124</v>
      </c>
      <c r="I163" s="72">
        <v>642</v>
      </c>
      <c r="J163" s="1" t="s">
        <v>55</v>
      </c>
      <c r="K163" s="32">
        <v>1</v>
      </c>
      <c r="L163" s="1" t="s">
        <v>39</v>
      </c>
      <c r="M163" s="1" t="s">
        <v>40</v>
      </c>
      <c r="N163" s="144">
        <v>3500000</v>
      </c>
      <c r="O163" s="1" t="s">
        <v>76</v>
      </c>
      <c r="P163" s="23">
        <v>43525</v>
      </c>
      <c r="Q163" s="23">
        <v>43617</v>
      </c>
      <c r="R163" s="80" t="s">
        <v>284</v>
      </c>
      <c r="S163" s="1" t="s">
        <v>76</v>
      </c>
      <c r="T163" s="14" t="s">
        <v>100</v>
      </c>
    </row>
    <row r="164" spans="1:20" ht="60" customHeight="1">
      <c r="A164" s="92">
        <v>162</v>
      </c>
      <c r="B164" s="25">
        <v>138</v>
      </c>
      <c r="C164" s="14"/>
      <c r="D164" s="14" t="s">
        <v>60</v>
      </c>
      <c r="E164" s="14" t="s">
        <v>35</v>
      </c>
      <c r="F164" s="14" t="s">
        <v>171</v>
      </c>
      <c r="G164" s="88" t="s">
        <v>263</v>
      </c>
      <c r="H164" s="112" t="s">
        <v>124</v>
      </c>
      <c r="I164" s="72">
        <v>642</v>
      </c>
      <c r="J164" s="112" t="s">
        <v>55</v>
      </c>
      <c r="K164" s="32">
        <v>1</v>
      </c>
      <c r="L164" s="112" t="s">
        <v>39</v>
      </c>
      <c r="M164" s="112" t="s">
        <v>40</v>
      </c>
      <c r="N164" s="114">
        <f>4350000-1850000+1850000</f>
        <v>4350000</v>
      </c>
      <c r="O164" s="112" t="s">
        <v>56</v>
      </c>
      <c r="P164" s="115">
        <v>43739</v>
      </c>
      <c r="Q164" s="115">
        <v>43800</v>
      </c>
      <c r="R164" s="14" t="s">
        <v>51</v>
      </c>
      <c r="S164" s="14" t="s">
        <v>50</v>
      </c>
      <c r="T164" s="14" t="s">
        <v>100</v>
      </c>
    </row>
    <row r="165" spans="1:20" ht="75.75" customHeight="1">
      <c r="A165" s="92">
        <v>163</v>
      </c>
      <c r="B165" s="25">
        <v>139</v>
      </c>
      <c r="C165" s="14"/>
      <c r="D165" s="14" t="s">
        <v>60</v>
      </c>
      <c r="E165" s="14" t="s">
        <v>35</v>
      </c>
      <c r="F165" s="14" t="s">
        <v>84</v>
      </c>
      <c r="G165" s="80" t="s">
        <v>130</v>
      </c>
      <c r="H165" s="80" t="s">
        <v>124</v>
      </c>
      <c r="I165" s="72">
        <v>642</v>
      </c>
      <c r="J165" s="112" t="s">
        <v>55</v>
      </c>
      <c r="K165" s="32">
        <v>1</v>
      </c>
      <c r="L165" s="80" t="s">
        <v>39</v>
      </c>
      <c r="M165" s="80" t="s">
        <v>40</v>
      </c>
      <c r="N165" s="156">
        <f>2400000+500000</f>
        <v>2900000</v>
      </c>
      <c r="O165" s="80" t="s">
        <v>76</v>
      </c>
      <c r="P165" s="115">
        <v>43497</v>
      </c>
      <c r="Q165" s="119">
        <v>43556</v>
      </c>
      <c r="R165" s="80" t="s">
        <v>284</v>
      </c>
      <c r="S165" s="14" t="s">
        <v>41</v>
      </c>
      <c r="T165" s="14" t="s">
        <v>100</v>
      </c>
    </row>
    <row r="166" spans="1:20" ht="87.75" customHeight="1">
      <c r="A166" s="92">
        <v>164</v>
      </c>
      <c r="B166" s="25">
        <v>140</v>
      </c>
      <c r="C166" s="31"/>
      <c r="D166" s="31" t="s">
        <v>153</v>
      </c>
      <c r="E166" s="31"/>
      <c r="F166" s="31" t="s">
        <v>152</v>
      </c>
      <c r="G166" s="80" t="s">
        <v>221</v>
      </c>
      <c r="H166" s="80" t="s">
        <v>124</v>
      </c>
      <c r="I166" s="72">
        <v>642</v>
      </c>
      <c r="J166" s="80" t="s">
        <v>55</v>
      </c>
      <c r="K166" s="32">
        <v>1</v>
      </c>
      <c r="L166" s="80" t="s">
        <v>39</v>
      </c>
      <c r="M166" s="80" t="s">
        <v>40</v>
      </c>
      <c r="N166" s="156">
        <f>8000000-N244</f>
        <v>1400000</v>
      </c>
      <c r="O166" s="80" t="s">
        <v>76</v>
      </c>
      <c r="P166" s="15">
        <v>43586</v>
      </c>
      <c r="Q166" s="119">
        <v>43647</v>
      </c>
      <c r="R166" s="80" t="s">
        <v>290</v>
      </c>
      <c r="S166" s="80" t="s">
        <v>76</v>
      </c>
      <c r="T166" s="14" t="s">
        <v>100</v>
      </c>
    </row>
    <row r="167" spans="1:20" ht="66.75" customHeight="1">
      <c r="A167" s="92">
        <v>165</v>
      </c>
      <c r="B167" s="91">
        <v>141</v>
      </c>
      <c r="C167" s="32"/>
      <c r="D167" s="40" t="s">
        <v>101</v>
      </c>
      <c r="E167" s="40"/>
      <c r="F167" s="40" t="s">
        <v>101</v>
      </c>
      <c r="G167" s="87" t="s">
        <v>332</v>
      </c>
      <c r="H167" s="80" t="s">
        <v>124</v>
      </c>
      <c r="I167" s="32">
        <v>642</v>
      </c>
      <c r="J167" s="124" t="s">
        <v>55</v>
      </c>
      <c r="K167" s="37">
        <v>1</v>
      </c>
      <c r="L167" s="124" t="s">
        <v>39</v>
      </c>
      <c r="M167" s="124" t="s">
        <v>40</v>
      </c>
      <c r="N167" s="69">
        <f>4500000-N235-N236-1000000</f>
        <v>350000</v>
      </c>
      <c r="O167" s="56" t="s">
        <v>56</v>
      </c>
      <c r="P167" s="39">
        <v>43497</v>
      </c>
      <c r="Q167" s="39">
        <v>43556</v>
      </c>
      <c r="R167" s="80" t="s">
        <v>131</v>
      </c>
      <c r="S167" s="32" t="s">
        <v>50</v>
      </c>
      <c r="T167" s="40" t="s">
        <v>100</v>
      </c>
    </row>
    <row r="168" spans="1:20" ht="74.25" customHeight="1">
      <c r="A168" s="92">
        <v>166</v>
      </c>
      <c r="B168" s="91">
        <v>142</v>
      </c>
      <c r="C168" s="32"/>
      <c r="D168" s="14" t="s">
        <v>101</v>
      </c>
      <c r="E168" s="32"/>
      <c r="F168" s="40" t="s">
        <v>101</v>
      </c>
      <c r="G168" s="87" t="s">
        <v>333</v>
      </c>
      <c r="H168" s="37" t="s">
        <v>37</v>
      </c>
      <c r="I168" s="36">
        <v>642</v>
      </c>
      <c r="J168" s="34" t="s">
        <v>55</v>
      </c>
      <c r="K168" s="37">
        <v>1</v>
      </c>
      <c r="L168" s="34" t="s">
        <v>39</v>
      </c>
      <c r="M168" s="34" t="s">
        <v>40</v>
      </c>
      <c r="N168" s="161">
        <v>1000000</v>
      </c>
      <c r="O168" s="56" t="s">
        <v>76</v>
      </c>
      <c r="P168" s="39">
        <v>43497</v>
      </c>
      <c r="Q168" s="39">
        <v>43556</v>
      </c>
      <c r="R168" s="16" t="s">
        <v>42</v>
      </c>
      <c r="S168" s="32" t="s">
        <v>56</v>
      </c>
      <c r="T168" s="16" t="s">
        <v>100</v>
      </c>
    </row>
    <row r="169" spans="1:20" ht="66.75" customHeight="1">
      <c r="A169" s="92">
        <v>167</v>
      </c>
      <c r="B169" s="91">
        <v>143</v>
      </c>
      <c r="C169" s="32"/>
      <c r="D169" s="14" t="s">
        <v>101</v>
      </c>
      <c r="E169" s="32"/>
      <c r="F169" s="40" t="s">
        <v>101</v>
      </c>
      <c r="G169" s="87" t="s">
        <v>334</v>
      </c>
      <c r="H169" s="37" t="s">
        <v>37</v>
      </c>
      <c r="I169" s="36">
        <v>642</v>
      </c>
      <c r="J169" s="34" t="s">
        <v>55</v>
      </c>
      <c r="K169" s="37">
        <v>1</v>
      </c>
      <c r="L169" s="34" t="s">
        <v>39</v>
      </c>
      <c r="M169" s="34" t="s">
        <v>40</v>
      </c>
      <c r="N169" s="69">
        <f>1500000-500000</f>
        <v>1000000</v>
      </c>
      <c r="O169" s="56" t="s">
        <v>56</v>
      </c>
      <c r="P169" s="39">
        <v>43739</v>
      </c>
      <c r="Q169" s="39">
        <v>43800</v>
      </c>
      <c r="R169" s="16" t="s">
        <v>42</v>
      </c>
      <c r="S169" s="32" t="s">
        <v>56</v>
      </c>
      <c r="T169" s="16" t="s">
        <v>100</v>
      </c>
    </row>
    <row r="170" spans="1:20" ht="85.5" customHeight="1">
      <c r="A170" s="92">
        <v>168</v>
      </c>
      <c r="B170" s="91">
        <v>144</v>
      </c>
      <c r="C170" s="32"/>
      <c r="D170" s="14" t="s">
        <v>101</v>
      </c>
      <c r="E170" s="32"/>
      <c r="F170" s="40" t="s">
        <v>101</v>
      </c>
      <c r="G170" s="87" t="s">
        <v>335</v>
      </c>
      <c r="H170" s="37" t="s">
        <v>37</v>
      </c>
      <c r="I170" s="36">
        <v>642</v>
      </c>
      <c r="J170" s="34" t="s">
        <v>55</v>
      </c>
      <c r="K170" s="37">
        <v>1</v>
      </c>
      <c r="L170" s="34" t="s">
        <v>39</v>
      </c>
      <c r="M170" s="34" t="s">
        <v>40</v>
      </c>
      <c r="N170" s="69">
        <f>1500000-580000-920000</f>
        <v>0</v>
      </c>
      <c r="O170" s="125" t="s">
        <v>56</v>
      </c>
      <c r="P170" s="126">
        <v>43497</v>
      </c>
      <c r="Q170" s="126">
        <v>43525</v>
      </c>
      <c r="R170" s="16" t="s">
        <v>42</v>
      </c>
      <c r="S170" s="32" t="s">
        <v>56</v>
      </c>
      <c r="T170" s="16" t="s">
        <v>100</v>
      </c>
    </row>
    <row r="171" spans="1:20" ht="85.5" customHeight="1">
      <c r="A171" s="92">
        <v>169</v>
      </c>
      <c r="B171" s="91">
        <v>145</v>
      </c>
      <c r="C171" s="32"/>
      <c r="D171" s="14" t="s">
        <v>101</v>
      </c>
      <c r="E171" s="32"/>
      <c r="F171" s="40" t="s">
        <v>101</v>
      </c>
      <c r="G171" s="80" t="s">
        <v>260</v>
      </c>
      <c r="H171" s="80" t="s">
        <v>124</v>
      </c>
      <c r="I171" s="36">
        <v>642</v>
      </c>
      <c r="J171" s="34" t="s">
        <v>55</v>
      </c>
      <c r="K171" s="37">
        <v>1</v>
      </c>
      <c r="L171" s="34" t="s">
        <v>39</v>
      </c>
      <c r="M171" s="34" t="s">
        <v>40</v>
      </c>
      <c r="N171" s="66">
        <f>1230000-1230000</f>
        <v>0</v>
      </c>
      <c r="O171" s="57" t="s">
        <v>76</v>
      </c>
      <c r="P171" s="126">
        <v>43525</v>
      </c>
      <c r="Q171" s="39">
        <v>43586</v>
      </c>
      <c r="R171" s="80" t="s">
        <v>131</v>
      </c>
      <c r="S171" s="32" t="s">
        <v>76</v>
      </c>
      <c r="T171" s="16" t="s">
        <v>100</v>
      </c>
    </row>
    <row r="172" spans="1:20" ht="75.75" customHeight="1">
      <c r="A172" s="92">
        <v>170</v>
      </c>
      <c r="B172" s="91">
        <v>146</v>
      </c>
      <c r="C172" s="32"/>
      <c r="D172" s="14" t="s">
        <v>101</v>
      </c>
      <c r="E172" s="32"/>
      <c r="F172" s="40" t="s">
        <v>101</v>
      </c>
      <c r="G172" s="1" t="s">
        <v>336</v>
      </c>
      <c r="H172" s="37" t="s">
        <v>37</v>
      </c>
      <c r="I172" s="36">
        <v>642</v>
      </c>
      <c r="J172" s="34" t="s">
        <v>55</v>
      </c>
      <c r="K172" s="37">
        <v>1</v>
      </c>
      <c r="L172" s="34" t="s">
        <v>39</v>
      </c>
      <c r="M172" s="34" t="s">
        <v>40</v>
      </c>
      <c r="N172" s="144">
        <f>8500000-N243-1000000</f>
        <v>2700000</v>
      </c>
      <c r="O172" s="41" t="s">
        <v>76</v>
      </c>
      <c r="P172" s="119">
        <v>43466</v>
      </c>
      <c r="Q172" s="127">
        <v>43800</v>
      </c>
      <c r="R172" s="16" t="s">
        <v>42</v>
      </c>
      <c r="S172" s="32" t="s">
        <v>56</v>
      </c>
      <c r="T172" s="16" t="s">
        <v>100</v>
      </c>
    </row>
    <row r="173" spans="1:20" ht="54" customHeight="1">
      <c r="A173" s="92">
        <v>171</v>
      </c>
      <c r="B173" s="91">
        <v>147</v>
      </c>
      <c r="C173" s="32"/>
      <c r="D173" s="14" t="s">
        <v>101</v>
      </c>
      <c r="E173" s="32"/>
      <c r="F173" s="40" t="s">
        <v>101</v>
      </c>
      <c r="G173" s="1" t="s">
        <v>337</v>
      </c>
      <c r="H173" s="37" t="s">
        <v>37</v>
      </c>
      <c r="I173" s="36">
        <v>642</v>
      </c>
      <c r="J173" s="34" t="s">
        <v>55</v>
      </c>
      <c r="K173" s="37">
        <v>1</v>
      </c>
      <c r="L173" s="34" t="s">
        <v>39</v>
      </c>
      <c r="M173" s="34" t="s">
        <v>40</v>
      </c>
      <c r="N173" s="144">
        <f>2512800-2355800</f>
        <v>157000</v>
      </c>
      <c r="O173" s="32" t="s">
        <v>76</v>
      </c>
      <c r="P173" s="128">
        <v>43466</v>
      </c>
      <c r="Q173" s="2">
        <v>43586</v>
      </c>
      <c r="R173" s="14" t="s">
        <v>42</v>
      </c>
      <c r="S173" s="32" t="s">
        <v>41</v>
      </c>
      <c r="T173" s="16" t="s">
        <v>100</v>
      </c>
    </row>
    <row r="174" spans="1:20" ht="72.75" customHeight="1">
      <c r="A174" s="92">
        <v>172</v>
      </c>
      <c r="B174" s="91">
        <v>148</v>
      </c>
      <c r="C174" s="32"/>
      <c r="D174" s="14" t="s">
        <v>101</v>
      </c>
      <c r="E174" s="32"/>
      <c r="F174" s="40" t="s">
        <v>101</v>
      </c>
      <c r="G174" s="1" t="s">
        <v>338</v>
      </c>
      <c r="H174" s="37" t="s">
        <v>37</v>
      </c>
      <c r="I174" s="36">
        <v>642</v>
      </c>
      <c r="J174" s="34" t="s">
        <v>55</v>
      </c>
      <c r="K174" s="37">
        <v>1</v>
      </c>
      <c r="L174" s="34" t="s">
        <v>39</v>
      </c>
      <c r="M174" s="34" t="s">
        <v>40</v>
      </c>
      <c r="N174" s="144">
        <f>4369600</f>
        <v>4369600</v>
      </c>
      <c r="O174" s="32" t="s">
        <v>76</v>
      </c>
      <c r="P174" s="2">
        <v>43617</v>
      </c>
      <c r="Q174" s="2">
        <v>43800</v>
      </c>
      <c r="R174" s="14" t="s">
        <v>42</v>
      </c>
      <c r="S174" s="32" t="s">
        <v>56</v>
      </c>
      <c r="T174" s="16" t="s">
        <v>100</v>
      </c>
    </row>
    <row r="175" spans="1:20" ht="74.25" customHeight="1">
      <c r="A175" s="92">
        <v>173</v>
      </c>
      <c r="B175" s="91">
        <v>149</v>
      </c>
      <c r="C175" s="32"/>
      <c r="D175" s="14" t="s">
        <v>101</v>
      </c>
      <c r="E175" s="32"/>
      <c r="F175" s="40" t="s">
        <v>101</v>
      </c>
      <c r="G175" s="1" t="s">
        <v>340</v>
      </c>
      <c r="H175" s="37" t="s">
        <v>37</v>
      </c>
      <c r="I175" s="36">
        <v>642</v>
      </c>
      <c r="J175" s="34" t="s">
        <v>55</v>
      </c>
      <c r="K175" s="37">
        <v>1</v>
      </c>
      <c r="L175" s="34" t="s">
        <v>39</v>
      </c>
      <c r="M175" s="34" t="s">
        <v>40</v>
      </c>
      <c r="N175" s="144">
        <f>3348000-1348000</f>
        <v>2000000</v>
      </c>
      <c r="O175" s="32" t="s">
        <v>76</v>
      </c>
      <c r="P175" s="2">
        <v>43739</v>
      </c>
      <c r="Q175" s="2">
        <v>43770</v>
      </c>
      <c r="R175" s="14" t="s">
        <v>42</v>
      </c>
      <c r="S175" s="32" t="s">
        <v>56</v>
      </c>
      <c r="T175" s="16" t="s">
        <v>100</v>
      </c>
    </row>
    <row r="176" spans="1:20" ht="64.5" customHeight="1">
      <c r="A176" s="92">
        <v>174</v>
      </c>
      <c r="B176" s="91">
        <v>150</v>
      </c>
      <c r="C176" s="32"/>
      <c r="D176" s="14" t="s">
        <v>101</v>
      </c>
      <c r="E176" s="32"/>
      <c r="F176" s="40" t="s">
        <v>101</v>
      </c>
      <c r="G176" s="1" t="s">
        <v>339</v>
      </c>
      <c r="H176" s="37" t="s">
        <v>37</v>
      </c>
      <c r="I176" s="36">
        <v>642</v>
      </c>
      <c r="J176" s="34" t="s">
        <v>55</v>
      </c>
      <c r="K176" s="37">
        <v>1</v>
      </c>
      <c r="L176" s="34" t="s">
        <v>39</v>
      </c>
      <c r="M176" s="34" t="s">
        <v>40</v>
      </c>
      <c r="N176" s="144">
        <v>3360000</v>
      </c>
      <c r="O176" s="32" t="s">
        <v>76</v>
      </c>
      <c r="P176" s="2">
        <v>43739</v>
      </c>
      <c r="Q176" s="2">
        <v>43800</v>
      </c>
      <c r="R176" s="14" t="s">
        <v>42</v>
      </c>
      <c r="S176" s="32" t="s">
        <v>56</v>
      </c>
      <c r="T176" s="16" t="s">
        <v>100</v>
      </c>
    </row>
    <row r="177" spans="1:20" ht="57.75" customHeight="1">
      <c r="A177" s="92">
        <v>175</v>
      </c>
      <c r="B177" s="91">
        <v>151</v>
      </c>
      <c r="C177" s="32"/>
      <c r="D177" s="21" t="s">
        <v>101</v>
      </c>
      <c r="E177" s="32"/>
      <c r="F177" s="40" t="s">
        <v>101</v>
      </c>
      <c r="G177" s="1" t="s">
        <v>341</v>
      </c>
      <c r="H177" s="37" t="s">
        <v>37</v>
      </c>
      <c r="I177" s="32">
        <v>642</v>
      </c>
      <c r="J177" s="45" t="s">
        <v>55</v>
      </c>
      <c r="K177" s="37">
        <v>1</v>
      </c>
      <c r="L177" s="45" t="s">
        <v>39</v>
      </c>
      <c r="M177" s="45" t="s">
        <v>40</v>
      </c>
      <c r="N177" s="20">
        <f>6547200-6547200</f>
        <v>0</v>
      </c>
      <c r="O177" s="32" t="s">
        <v>76</v>
      </c>
      <c r="P177" s="2">
        <v>43466</v>
      </c>
      <c r="Q177" s="2">
        <v>43617</v>
      </c>
      <c r="R177" s="14" t="s">
        <v>42</v>
      </c>
      <c r="S177" s="32" t="s">
        <v>56</v>
      </c>
      <c r="T177" s="46" t="s">
        <v>100</v>
      </c>
    </row>
    <row r="178" spans="1:20" ht="65.25" customHeight="1">
      <c r="A178" s="92">
        <v>176</v>
      </c>
      <c r="B178" s="91">
        <v>152</v>
      </c>
      <c r="C178" s="41"/>
      <c r="D178" s="21" t="s">
        <v>101</v>
      </c>
      <c r="E178" s="32"/>
      <c r="F178" s="40" t="s">
        <v>101</v>
      </c>
      <c r="G178" s="1" t="s">
        <v>342</v>
      </c>
      <c r="H178" s="37" t="s">
        <v>37</v>
      </c>
      <c r="I178" s="32">
        <v>642</v>
      </c>
      <c r="J178" s="37" t="s">
        <v>55</v>
      </c>
      <c r="K178" s="37">
        <v>1</v>
      </c>
      <c r="L178" s="37" t="s">
        <v>39</v>
      </c>
      <c r="M178" s="37" t="s">
        <v>40</v>
      </c>
      <c r="N178" s="129">
        <f>6768000-6768000</f>
        <v>0</v>
      </c>
      <c r="O178" s="32" t="s">
        <v>76</v>
      </c>
      <c r="P178" s="2">
        <v>43617</v>
      </c>
      <c r="Q178" s="2">
        <v>43800</v>
      </c>
      <c r="R178" s="16" t="s">
        <v>42</v>
      </c>
      <c r="S178" s="41" t="s">
        <v>56</v>
      </c>
      <c r="T178" s="16" t="s">
        <v>100</v>
      </c>
    </row>
    <row r="179" spans="1:20" ht="65.25" customHeight="1">
      <c r="A179" s="92">
        <v>177</v>
      </c>
      <c r="B179" s="91">
        <v>153</v>
      </c>
      <c r="C179" s="41"/>
      <c r="D179" s="21" t="s">
        <v>101</v>
      </c>
      <c r="E179" s="32"/>
      <c r="F179" s="40" t="s">
        <v>101</v>
      </c>
      <c r="G179" s="87" t="s">
        <v>322</v>
      </c>
      <c r="H179" s="37" t="s">
        <v>37</v>
      </c>
      <c r="I179" s="32">
        <v>642</v>
      </c>
      <c r="J179" s="37" t="s">
        <v>55</v>
      </c>
      <c r="K179" s="37">
        <v>1</v>
      </c>
      <c r="L179" s="37" t="s">
        <v>39</v>
      </c>
      <c r="M179" s="37" t="s">
        <v>40</v>
      </c>
      <c r="N179" s="162">
        <f>1296000</f>
        <v>1296000</v>
      </c>
      <c r="O179" s="32" t="s">
        <v>76</v>
      </c>
      <c r="P179" s="2">
        <v>43739</v>
      </c>
      <c r="Q179" s="2">
        <v>43800</v>
      </c>
      <c r="R179" s="16" t="s">
        <v>42</v>
      </c>
      <c r="S179" s="41" t="s">
        <v>56</v>
      </c>
      <c r="T179" s="16" t="s">
        <v>100</v>
      </c>
    </row>
    <row r="180" spans="1:20" ht="65.25" customHeight="1">
      <c r="A180" s="92">
        <v>178</v>
      </c>
      <c r="B180" s="91">
        <v>154</v>
      </c>
      <c r="C180" s="41"/>
      <c r="D180" s="21" t="s">
        <v>101</v>
      </c>
      <c r="E180" s="32"/>
      <c r="F180" s="40" t="s">
        <v>101</v>
      </c>
      <c r="G180" s="1" t="s">
        <v>343</v>
      </c>
      <c r="H180" s="37" t="s">
        <v>37</v>
      </c>
      <c r="I180" s="32">
        <v>642</v>
      </c>
      <c r="J180" s="37" t="s">
        <v>55</v>
      </c>
      <c r="K180" s="37">
        <v>1</v>
      </c>
      <c r="L180" s="37" t="s">
        <v>39</v>
      </c>
      <c r="M180" s="37" t="s">
        <v>40</v>
      </c>
      <c r="N180" s="129">
        <f>1296000-1296000</f>
        <v>0</v>
      </c>
      <c r="O180" s="32" t="s">
        <v>76</v>
      </c>
      <c r="P180" s="2">
        <v>43497</v>
      </c>
      <c r="Q180" s="2">
        <v>43617</v>
      </c>
      <c r="R180" s="16" t="s">
        <v>42</v>
      </c>
      <c r="S180" s="41" t="s">
        <v>56</v>
      </c>
      <c r="T180" s="16" t="s">
        <v>100</v>
      </c>
    </row>
    <row r="181" spans="1:20" ht="71.25" customHeight="1">
      <c r="A181" s="92">
        <v>179</v>
      </c>
      <c r="B181" s="91">
        <v>155</v>
      </c>
      <c r="C181" s="32"/>
      <c r="D181" s="21" t="s">
        <v>101</v>
      </c>
      <c r="E181" s="32"/>
      <c r="F181" s="40" t="s">
        <v>101</v>
      </c>
      <c r="G181" s="1" t="s">
        <v>344</v>
      </c>
      <c r="H181" s="37" t="s">
        <v>37</v>
      </c>
      <c r="I181" s="43">
        <v>642</v>
      </c>
      <c r="J181" s="44" t="s">
        <v>55</v>
      </c>
      <c r="K181" s="42">
        <v>1</v>
      </c>
      <c r="L181" s="44" t="s">
        <v>39</v>
      </c>
      <c r="M181" s="44" t="s">
        <v>40</v>
      </c>
      <c r="N181" s="163">
        <f>2000000-1000000</f>
        <v>1000000</v>
      </c>
      <c r="O181" s="32" t="s">
        <v>50</v>
      </c>
      <c r="P181" s="39">
        <v>43466</v>
      </c>
      <c r="Q181" s="39">
        <v>43800</v>
      </c>
      <c r="R181" s="16" t="s">
        <v>42</v>
      </c>
      <c r="S181" s="32" t="s">
        <v>41</v>
      </c>
      <c r="T181" s="16" t="s">
        <v>100</v>
      </c>
    </row>
    <row r="182" spans="1:20" ht="65.25" customHeight="1">
      <c r="A182" s="92">
        <v>180</v>
      </c>
      <c r="B182" s="91">
        <v>156</v>
      </c>
      <c r="C182" s="32"/>
      <c r="D182" s="31" t="s">
        <v>268</v>
      </c>
      <c r="E182" s="36"/>
      <c r="F182" s="31" t="s">
        <v>270</v>
      </c>
      <c r="G182" s="1" t="s">
        <v>345</v>
      </c>
      <c r="H182" s="37" t="s">
        <v>37</v>
      </c>
      <c r="I182" s="36">
        <v>642</v>
      </c>
      <c r="J182" s="34" t="s">
        <v>55</v>
      </c>
      <c r="K182" s="37">
        <v>1</v>
      </c>
      <c r="L182" s="34" t="s">
        <v>39</v>
      </c>
      <c r="M182" s="34" t="s">
        <v>40</v>
      </c>
      <c r="N182" s="20">
        <v>3600000</v>
      </c>
      <c r="O182" s="1" t="s">
        <v>56</v>
      </c>
      <c r="P182" s="2">
        <v>43466</v>
      </c>
      <c r="Q182" s="2">
        <v>43497</v>
      </c>
      <c r="R182" s="16" t="s">
        <v>42</v>
      </c>
      <c r="S182" s="32" t="s">
        <v>41</v>
      </c>
      <c r="T182" s="16" t="s">
        <v>100</v>
      </c>
    </row>
    <row r="183" spans="1:20" ht="74.25" customHeight="1">
      <c r="A183" s="92">
        <v>181</v>
      </c>
      <c r="B183" s="91">
        <v>157</v>
      </c>
      <c r="C183" s="32"/>
      <c r="D183" s="14" t="s">
        <v>101</v>
      </c>
      <c r="E183" s="32"/>
      <c r="F183" s="40" t="s">
        <v>101</v>
      </c>
      <c r="G183" s="1" t="s">
        <v>346</v>
      </c>
      <c r="H183" s="37" t="s">
        <v>37</v>
      </c>
      <c r="I183" s="36">
        <v>642</v>
      </c>
      <c r="J183" s="34" t="s">
        <v>55</v>
      </c>
      <c r="K183" s="37">
        <v>1</v>
      </c>
      <c r="L183" s="34" t="s">
        <v>39</v>
      </c>
      <c r="M183" s="34" t="s">
        <v>40</v>
      </c>
      <c r="N183" s="20">
        <f>5000000-N182-1400000</f>
        <v>0</v>
      </c>
      <c r="O183" s="1" t="s">
        <v>50</v>
      </c>
      <c r="P183" s="2">
        <v>43466</v>
      </c>
      <c r="Q183" s="2">
        <v>43556</v>
      </c>
      <c r="R183" s="1" t="s">
        <v>42</v>
      </c>
      <c r="S183" s="32" t="s">
        <v>41</v>
      </c>
      <c r="T183" s="16" t="s">
        <v>100</v>
      </c>
    </row>
    <row r="184" spans="1:20" ht="69" customHeight="1">
      <c r="A184" s="92">
        <v>182</v>
      </c>
      <c r="B184" s="91">
        <v>158</v>
      </c>
      <c r="C184" s="32"/>
      <c r="D184" s="31" t="s">
        <v>268</v>
      </c>
      <c r="E184" s="36"/>
      <c r="F184" s="31" t="s">
        <v>270</v>
      </c>
      <c r="G184" s="1" t="s">
        <v>347</v>
      </c>
      <c r="H184" s="37" t="s">
        <v>37</v>
      </c>
      <c r="I184" s="36">
        <v>642</v>
      </c>
      <c r="J184" s="34" t="s">
        <v>55</v>
      </c>
      <c r="K184" s="37">
        <v>1</v>
      </c>
      <c r="L184" s="34" t="s">
        <v>39</v>
      </c>
      <c r="M184" s="34" t="s">
        <v>40</v>
      </c>
      <c r="N184" s="20">
        <v>3000000</v>
      </c>
      <c r="O184" s="1" t="s">
        <v>56</v>
      </c>
      <c r="P184" s="2">
        <v>43739</v>
      </c>
      <c r="Q184" s="2">
        <v>43800</v>
      </c>
      <c r="R184" s="1" t="s">
        <v>42</v>
      </c>
      <c r="S184" s="32" t="s">
        <v>41</v>
      </c>
      <c r="T184" s="16" t="s">
        <v>100</v>
      </c>
    </row>
    <row r="185" spans="1:20" ht="69.75" customHeight="1">
      <c r="A185" s="92">
        <v>183</v>
      </c>
      <c r="B185" s="91">
        <v>159</v>
      </c>
      <c r="C185" s="32"/>
      <c r="D185" s="14" t="s">
        <v>101</v>
      </c>
      <c r="E185" s="32"/>
      <c r="F185" s="40" t="s">
        <v>101</v>
      </c>
      <c r="G185" s="1" t="s">
        <v>348</v>
      </c>
      <c r="H185" s="37" t="s">
        <v>37</v>
      </c>
      <c r="I185" s="36">
        <v>642</v>
      </c>
      <c r="J185" s="34" t="s">
        <v>55</v>
      </c>
      <c r="K185" s="37">
        <v>1</v>
      </c>
      <c r="L185" s="34" t="s">
        <v>39</v>
      </c>
      <c r="M185" s="34" t="s">
        <v>40</v>
      </c>
      <c r="N185" s="144">
        <v>3100000</v>
      </c>
      <c r="O185" s="1" t="s">
        <v>50</v>
      </c>
      <c r="P185" s="2">
        <v>43739</v>
      </c>
      <c r="Q185" s="2">
        <v>43800</v>
      </c>
      <c r="R185" s="1" t="s">
        <v>42</v>
      </c>
      <c r="S185" s="32" t="s">
        <v>41</v>
      </c>
      <c r="T185" s="16" t="s">
        <v>100</v>
      </c>
    </row>
    <row r="186" spans="1:20" ht="69.75" customHeight="1">
      <c r="A186" s="92">
        <v>184</v>
      </c>
      <c r="B186" s="91">
        <v>160</v>
      </c>
      <c r="C186" s="32"/>
      <c r="D186" s="14" t="s">
        <v>52</v>
      </c>
      <c r="E186" s="14"/>
      <c r="F186" s="14" t="s">
        <v>115</v>
      </c>
      <c r="G186" s="121" t="s">
        <v>369</v>
      </c>
      <c r="H186" s="37" t="s">
        <v>37</v>
      </c>
      <c r="I186" s="36">
        <v>642</v>
      </c>
      <c r="J186" s="34" t="s">
        <v>55</v>
      </c>
      <c r="K186" s="37">
        <v>1</v>
      </c>
      <c r="L186" s="34" t="s">
        <v>39</v>
      </c>
      <c r="M186" s="34" t="s">
        <v>40</v>
      </c>
      <c r="N186" s="20">
        <v>7000000</v>
      </c>
      <c r="O186" s="1" t="s">
        <v>41</v>
      </c>
      <c r="P186" s="2">
        <v>43739</v>
      </c>
      <c r="Q186" s="2">
        <v>43800</v>
      </c>
      <c r="R186" s="1" t="s">
        <v>42</v>
      </c>
      <c r="S186" s="32" t="s">
        <v>41</v>
      </c>
      <c r="T186" s="16" t="s">
        <v>100</v>
      </c>
    </row>
    <row r="187" spans="1:20" ht="69.75" customHeight="1">
      <c r="A187" s="92">
        <v>185</v>
      </c>
      <c r="B187" s="91">
        <v>161</v>
      </c>
      <c r="C187" s="32"/>
      <c r="D187" s="14" t="s">
        <v>101</v>
      </c>
      <c r="E187" s="32"/>
      <c r="F187" s="40" t="s">
        <v>101</v>
      </c>
      <c r="G187" s="1" t="s">
        <v>349</v>
      </c>
      <c r="H187" s="37" t="s">
        <v>37</v>
      </c>
      <c r="I187" s="36">
        <v>642</v>
      </c>
      <c r="J187" s="34" t="s">
        <v>55</v>
      </c>
      <c r="K187" s="37">
        <v>1</v>
      </c>
      <c r="L187" s="34" t="s">
        <v>39</v>
      </c>
      <c r="M187" s="34" t="s">
        <v>40</v>
      </c>
      <c r="N187" s="20">
        <f>2515200-515200-2000000</f>
        <v>0</v>
      </c>
      <c r="O187" s="1" t="s">
        <v>50</v>
      </c>
      <c r="P187" s="2">
        <v>43466</v>
      </c>
      <c r="Q187" s="2">
        <v>43586</v>
      </c>
      <c r="R187" s="1" t="s">
        <v>42</v>
      </c>
      <c r="S187" s="32" t="s">
        <v>41</v>
      </c>
      <c r="T187" s="16" t="s">
        <v>100</v>
      </c>
    </row>
    <row r="188" spans="1:20" ht="69.75" customHeight="1">
      <c r="A188" s="92">
        <v>186</v>
      </c>
      <c r="B188" s="91">
        <v>162</v>
      </c>
      <c r="C188" s="32"/>
      <c r="D188" s="14" t="s">
        <v>101</v>
      </c>
      <c r="E188" s="32"/>
      <c r="F188" s="40" t="s">
        <v>101</v>
      </c>
      <c r="G188" s="1" t="s">
        <v>350</v>
      </c>
      <c r="H188" s="37" t="s">
        <v>37</v>
      </c>
      <c r="I188" s="36">
        <v>642</v>
      </c>
      <c r="J188" s="34" t="s">
        <v>55</v>
      </c>
      <c r="K188" s="37">
        <v>1</v>
      </c>
      <c r="L188" s="34" t="s">
        <v>39</v>
      </c>
      <c r="M188" s="34" t="s">
        <v>40</v>
      </c>
      <c r="N188" s="145">
        <f>5923200-3923200</f>
        <v>2000000</v>
      </c>
      <c r="O188" s="130" t="s">
        <v>50</v>
      </c>
      <c r="P188" s="81">
        <v>43556</v>
      </c>
      <c r="Q188" s="81">
        <v>43800</v>
      </c>
      <c r="R188" s="130" t="s">
        <v>42</v>
      </c>
      <c r="S188" s="32" t="s">
        <v>41</v>
      </c>
      <c r="T188" s="16" t="s">
        <v>100</v>
      </c>
    </row>
    <row r="189" spans="1:20" ht="69.75" customHeight="1">
      <c r="A189" s="92">
        <v>187</v>
      </c>
      <c r="B189" s="91">
        <v>163</v>
      </c>
      <c r="C189" s="32"/>
      <c r="D189" s="14" t="s">
        <v>101</v>
      </c>
      <c r="E189" s="32"/>
      <c r="F189" s="40" t="s">
        <v>101</v>
      </c>
      <c r="G189" s="1" t="s">
        <v>351</v>
      </c>
      <c r="H189" s="37" t="s">
        <v>37</v>
      </c>
      <c r="I189" s="36">
        <v>642</v>
      </c>
      <c r="J189" s="34" t="s">
        <v>55</v>
      </c>
      <c r="K189" s="37">
        <v>1</v>
      </c>
      <c r="L189" s="34" t="s">
        <v>39</v>
      </c>
      <c r="M189" s="34" t="s">
        <v>40</v>
      </c>
      <c r="N189" s="156">
        <f>6028800-N224-1000000-1667200</f>
        <v>1000000</v>
      </c>
      <c r="O189" s="80" t="s">
        <v>50</v>
      </c>
      <c r="P189" s="119">
        <v>43739</v>
      </c>
      <c r="Q189" s="119">
        <v>43800</v>
      </c>
      <c r="R189" s="80" t="s">
        <v>42</v>
      </c>
      <c r="S189" s="32" t="s">
        <v>41</v>
      </c>
      <c r="T189" s="16" t="s">
        <v>100</v>
      </c>
    </row>
    <row r="190" spans="1:20" ht="69.75" customHeight="1">
      <c r="A190" s="92">
        <v>188</v>
      </c>
      <c r="B190" s="91">
        <v>164</v>
      </c>
      <c r="C190" s="32"/>
      <c r="D190" s="14" t="s">
        <v>101</v>
      </c>
      <c r="E190" s="32"/>
      <c r="F190" s="40" t="s">
        <v>101</v>
      </c>
      <c r="G190" s="1" t="s">
        <v>352</v>
      </c>
      <c r="H190" s="37" t="s">
        <v>37</v>
      </c>
      <c r="I190" s="36">
        <v>642</v>
      </c>
      <c r="J190" s="34" t="s">
        <v>55</v>
      </c>
      <c r="K190" s="37">
        <v>1</v>
      </c>
      <c r="L190" s="34" t="s">
        <v>39</v>
      </c>
      <c r="M190" s="34" t="s">
        <v>40</v>
      </c>
      <c r="N190" s="156">
        <f>7652331-N191</f>
        <v>3652331</v>
      </c>
      <c r="O190" s="80" t="s">
        <v>50</v>
      </c>
      <c r="P190" s="119">
        <v>43739</v>
      </c>
      <c r="Q190" s="119">
        <v>43800</v>
      </c>
      <c r="R190" s="80" t="s">
        <v>42</v>
      </c>
      <c r="S190" s="32" t="s">
        <v>41</v>
      </c>
      <c r="T190" s="16" t="s">
        <v>100</v>
      </c>
    </row>
    <row r="191" spans="1:20" ht="69.75" customHeight="1">
      <c r="A191" s="92">
        <v>189</v>
      </c>
      <c r="B191" s="91">
        <v>165</v>
      </c>
      <c r="C191" s="32"/>
      <c r="D191" s="14" t="s">
        <v>101</v>
      </c>
      <c r="E191" s="32"/>
      <c r="F191" s="40" t="s">
        <v>101</v>
      </c>
      <c r="G191" s="80" t="s">
        <v>353</v>
      </c>
      <c r="H191" s="37" t="s">
        <v>37</v>
      </c>
      <c r="I191" s="36">
        <v>642</v>
      </c>
      <c r="J191" s="34" t="s">
        <v>55</v>
      </c>
      <c r="K191" s="37">
        <v>1</v>
      </c>
      <c r="L191" s="34" t="s">
        <v>39</v>
      </c>
      <c r="M191" s="34" t="s">
        <v>40</v>
      </c>
      <c r="N191" s="66">
        <v>4000000</v>
      </c>
      <c r="O191" s="81" t="s">
        <v>56</v>
      </c>
      <c r="P191" s="119">
        <v>43739</v>
      </c>
      <c r="Q191" s="119">
        <v>43800</v>
      </c>
      <c r="R191" s="80" t="s">
        <v>42</v>
      </c>
      <c r="S191" s="32" t="s">
        <v>41</v>
      </c>
      <c r="T191" s="16" t="s">
        <v>100</v>
      </c>
    </row>
    <row r="192" spans="1:20" ht="69.75" customHeight="1">
      <c r="A192" s="92">
        <v>190</v>
      </c>
      <c r="B192" s="91">
        <v>166</v>
      </c>
      <c r="C192" s="32"/>
      <c r="D192" s="14" t="s">
        <v>101</v>
      </c>
      <c r="E192" s="32"/>
      <c r="F192" s="40" t="s">
        <v>101</v>
      </c>
      <c r="G192" s="1" t="s">
        <v>354</v>
      </c>
      <c r="H192" s="37" t="s">
        <v>37</v>
      </c>
      <c r="I192" s="36">
        <v>642</v>
      </c>
      <c r="J192" s="34" t="s">
        <v>55</v>
      </c>
      <c r="K192" s="37">
        <v>1</v>
      </c>
      <c r="L192" s="34" t="s">
        <v>39</v>
      </c>
      <c r="M192" s="34" t="s">
        <v>40</v>
      </c>
      <c r="N192" s="106">
        <f>2300000-330000-1123200-846800</f>
        <v>0</v>
      </c>
      <c r="O192" s="1" t="s">
        <v>76</v>
      </c>
      <c r="P192" s="2">
        <v>43556</v>
      </c>
      <c r="Q192" s="2">
        <v>43678</v>
      </c>
      <c r="R192" s="80" t="s">
        <v>42</v>
      </c>
      <c r="S192" s="32" t="s">
        <v>41</v>
      </c>
      <c r="T192" s="16" t="s">
        <v>100</v>
      </c>
    </row>
    <row r="193" spans="1:20" ht="69.75" customHeight="1">
      <c r="A193" s="92">
        <v>191</v>
      </c>
      <c r="B193" s="91">
        <v>167</v>
      </c>
      <c r="C193" s="32"/>
      <c r="D193" s="14" t="s">
        <v>101</v>
      </c>
      <c r="E193" s="32"/>
      <c r="F193" s="40" t="s">
        <v>101</v>
      </c>
      <c r="G193" s="131" t="s">
        <v>250</v>
      </c>
      <c r="H193" s="37" t="s">
        <v>37</v>
      </c>
      <c r="I193" s="36">
        <v>642</v>
      </c>
      <c r="J193" s="34" t="s">
        <v>55</v>
      </c>
      <c r="K193" s="37">
        <v>1</v>
      </c>
      <c r="L193" s="34" t="s">
        <v>39</v>
      </c>
      <c r="M193" s="34" t="s">
        <v>40</v>
      </c>
      <c r="N193" s="106">
        <f>1980000-1980000</f>
        <v>0</v>
      </c>
      <c r="O193" s="81" t="s">
        <v>56</v>
      </c>
      <c r="P193" s="81">
        <v>43466</v>
      </c>
      <c r="Q193" s="81">
        <v>43525</v>
      </c>
      <c r="R193" s="80" t="s">
        <v>42</v>
      </c>
      <c r="S193" s="32" t="s">
        <v>41</v>
      </c>
      <c r="T193" s="16" t="s">
        <v>100</v>
      </c>
    </row>
    <row r="194" spans="1:20" ht="69.75" customHeight="1">
      <c r="A194" s="92">
        <v>192</v>
      </c>
      <c r="B194" s="91">
        <v>168</v>
      </c>
      <c r="C194" s="32"/>
      <c r="D194" s="14" t="s">
        <v>192</v>
      </c>
      <c r="E194" s="32"/>
      <c r="F194" s="40" t="s">
        <v>191</v>
      </c>
      <c r="G194" s="120" t="s">
        <v>355</v>
      </c>
      <c r="H194" s="37" t="s">
        <v>37</v>
      </c>
      <c r="I194" s="36">
        <v>642</v>
      </c>
      <c r="J194" s="34" t="s">
        <v>55</v>
      </c>
      <c r="K194" s="37">
        <v>1</v>
      </c>
      <c r="L194" s="34" t="s">
        <v>39</v>
      </c>
      <c r="M194" s="34" t="s">
        <v>40</v>
      </c>
      <c r="N194" s="106">
        <v>453000</v>
      </c>
      <c r="O194" s="80" t="s">
        <v>56</v>
      </c>
      <c r="P194" s="119">
        <v>43466</v>
      </c>
      <c r="Q194" s="119">
        <v>43678</v>
      </c>
      <c r="R194" s="80" t="s">
        <v>42</v>
      </c>
      <c r="S194" s="32" t="s">
        <v>41</v>
      </c>
      <c r="T194" s="16" t="s">
        <v>100</v>
      </c>
    </row>
    <row r="195" spans="1:20" ht="69.75" customHeight="1">
      <c r="A195" s="92">
        <v>193</v>
      </c>
      <c r="B195" s="91">
        <v>169</v>
      </c>
      <c r="C195" s="32"/>
      <c r="D195" s="14" t="s">
        <v>101</v>
      </c>
      <c r="E195" s="32"/>
      <c r="F195" s="40" t="s">
        <v>101</v>
      </c>
      <c r="G195" s="86" t="s">
        <v>251</v>
      </c>
      <c r="H195" s="37" t="s">
        <v>37</v>
      </c>
      <c r="I195" s="36">
        <v>642</v>
      </c>
      <c r="J195" s="34" t="s">
        <v>55</v>
      </c>
      <c r="K195" s="37">
        <v>1</v>
      </c>
      <c r="L195" s="34" t="s">
        <v>39</v>
      </c>
      <c r="M195" s="34" t="s">
        <v>40</v>
      </c>
      <c r="N195" s="106">
        <f>2300000-2300000</f>
        <v>0</v>
      </c>
      <c r="O195" s="80" t="s">
        <v>56</v>
      </c>
      <c r="P195" s="119">
        <v>43466</v>
      </c>
      <c r="Q195" s="119">
        <v>43586</v>
      </c>
      <c r="R195" s="80" t="s">
        <v>42</v>
      </c>
      <c r="S195" s="32" t="s">
        <v>41</v>
      </c>
      <c r="T195" s="16" t="s">
        <v>100</v>
      </c>
    </row>
    <row r="196" spans="1:20" ht="69.75" customHeight="1">
      <c r="A196" s="92">
        <v>194</v>
      </c>
      <c r="B196" s="91">
        <v>170</v>
      </c>
      <c r="C196" s="32"/>
      <c r="D196" s="14" t="s">
        <v>192</v>
      </c>
      <c r="E196" s="32"/>
      <c r="F196" s="40" t="s">
        <v>191</v>
      </c>
      <c r="G196" s="86" t="s">
        <v>252</v>
      </c>
      <c r="H196" s="37" t="s">
        <v>37</v>
      </c>
      <c r="I196" s="36">
        <v>642</v>
      </c>
      <c r="J196" s="34" t="s">
        <v>55</v>
      </c>
      <c r="K196" s="37">
        <v>1</v>
      </c>
      <c r="L196" s="34" t="s">
        <v>39</v>
      </c>
      <c r="M196" s="34" t="s">
        <v>40</v>
      </c>
      <c r="N196" s="106">
        <v>1988000</v>
      </c>
      <c r="O196" s="80" t="s">
        <v>56</v>
      </c>
      <c r="P196" s="119">
        <v>43466</v>
      </c>
      <c r="Q196" s="119">
        <v>43800</v>
      </c>
      <c r="R196" s="80" t="s">
        <v>42</v>
      </c>
      <c r="S196" s="32" t="s">
        <v>41</v>
      </c>
      <c r="T196" s="16" t="s">
        <v>100</v>
      </c>
    </row>
    <row r="197" spans="1:20" ht="69.75" customHeight="1">
      <c r="A197" s="92">
        <v>195</v>
      </c>
      <c r="B197" s="91">
        <v>171</v>
      </c>
      <c r="C197" s="32"/>
      <c r="D197" s="14" t="s">
        <v>192</v>
      </c>
      <c r="E197" s="32"/>
      <c r="F197" s="40" t="s">
        <v>191</v>
      </c>
      <c r="G197" s="86" t="s">
        <v>253</v>
      </c>
      <c r="H197" s="37" t="s">
        <v>37</v>
      </c>
      <c r="I197" s="36">
        <v>642</v>
      </c>
      <c r="J197" s="34" t="s">
        <v>55</v>
      </c>
      <c r="K197" s="37">
        <v>1</v>
      </c>
      <c r="L197" s="34" t="s">
        <v>39</v>
      </c>
      <c r="M197" s="34" t="s">
        <v>40</v>
      </c>
      <c r="N197" s="106">
        <v>2000000</v>
      </c>
      <c r="O197" s="80" t="s">
        <v>56</v>
      </c>
      <c r="P197" s="119">
        <v>43466</v>
      </c>
      <c r="Q197" s="119">
        <v>43800</v>
      </c>
      <c r="R197" s="80" t="s">
        <v>42</v>
      </c>
      <c r="S197" s="32" t="s">
        <v>41</v>
      </c>
      <c r="T197" s="16" t="s">
        <v>100</v>
      </c>
    </row>
    <row r="198" spans="1:20" ht="69.75" customHeight="1">
      <c r="A198" s="92">
        <v>196</v>
      </c>
      <c r="B198" s="91">
        <v>172</v>
      </c>
      <c r="C198" s="32"/>
      <c r="D198" s="14" t="s">
        <v>101</v>
      </c>
      <c r="E198" s="32"/>
      <c r="F198" s="40" t="s">
        <v>101</v>
      </c>
      <c r="G198" s="86" t="s">
        <v>356</v>
      </c>
      <c r="H198" s="37" t="s">
        <v>37</v>
      </c>
      <c r="I198" s="36">
        <v>642</v>
      </c>
      <c r="J198" s="34" t="s">
        <v>55</v>
      </c>
      <c r="K198" s="37">
        <v>1</v>
      </c>
      <c r="L198" s="34" t="s">
        <v>39</v>
      </c>
      <c r="M198" s="34" t="s">
        <v>40</v>
      </c>
      <c r="N198" s="106">
        <f>1000000-1000000</f>
        <v>0</v>
      </c>
      <c r="O198" s="80" t="s">
        <v>56</v>
      </c>
      <c r="P198" s="119">
        <v>43466</v>
      </c>
      <c r="Q198" s="119">
        <v>43556</v>
      </c>
      <c r="R198" s="80" t="s">
        <v>42</v>
      </c>
      <c r="S198" s="32" t="s">
        <v>41</v>
      </c>
      <c r="T198" s="16" t="s">
        <v>100</v>
      </c>
    </row>
    <row r="199" spans="1:20" ht="69.75" customHeight="1">
      <c r="A199" s="92">
        <v>197</v>
      </c>
      <c r="B199" s="91">
        <v>173</v>
      </c>
      <c r="C199" s="32"/>
      <c r="D199" s="14" t="s">
        <v>101</v>
      </c>
      <c r="E199" s="32"/>
      <c r="F199" s="40" t="s">
        <v>101</v>
      </c>
      <c r="G199" s="86" t="s">
        <v>357</v>
      </c>
      <c r="H199" s="37" t="s">
        <v>37</v>
      </c>
      <c r="I199" s="36">
        <v>642</v>
      </c>
      <c r="J199" s="34" t="s">
        <v>55</v>
      </c>
      <c r="K199" s="37">
        <v>1</v>
      </c>
      <c r="L199" s="34" t="s">
        <v>39</v>
      </c>
      <c r="M199" s="34" t="s">
        <v>40</v>
      </c>
      <c r="N199" s="106">
        <f>2500000-2500000</f>
        <v>0</v>
      </c>
      <c r="O199" s="80" t="s">
        <v>56</v>
      </c>
      <c r="P199" s="119">
        <v>43466</v>
      </c>
      <c r="Q199" s="119">
        <v>43525</v>
      </c>
      <c r="R199" s="80" t="s">
        <v>42</v>
      </c>
      <c r="S199" s="32" t="s">
        <v>41</v>
      </c>
      <c r="T199" s="16" t="s">
        <v>100</v>
      </c>
    </row>
    <row r="200" spans="1:20" ht="69.75" customHeight="1">
      <c r="A200" s="92">
        <v>198</v>
      </c>
      <c r="B200" s="91">
        <v>174</v>
      </c>
      <c r="C200" s="32"/>
      <c r="D200" s="14" t="s">
        <v>101</v>
      </c>
      <c r="E200" s="32"/>
      <c r="F200" s="40" t="s">
        <v>101</v>
      </c>
      <c r="G200" s="1" t="s">
        <v>358</v>
      </c>
      <c r="H200" s="37" t="s">
        <v>37</v>
      </c>
      <c r="I200" s="36">
        <v>642</v>
      </c>
      <c r="J200" s="34" t="s">
        <v>55</v>
      </c>
      <c r="K200" s="37">
        <v>1</v>
      </c>
      <c r="L200" s="34" t="s">
        <v>39</v>
      </c>
      <c r="M200" s="34" t="s">
        <v>40</v>
      </c>
      <c r="N200" s="66">
        <f>1200000-1200000</f>
        <v>0</v>
      </c>
      <c r="O200" s="80" t="s">
        <v>50</v>
      </c>
      <c r="P200" s="119">
        <v>43617</v>
      </c>
      <c r="Q200" s="119">
        <v>43800</v>
      </c>
      <c r="R200" s="80" t="s">
        <v>42</v>
      </c>
      <c r="S200" s="32" t="s">
        <v>41</v>
      </c>
      <c r="T200" s="16" t="s">
        <v>100</v>
      </c>
    </row>
    <row r="201" spans="1:20" ht="69.75" customHeight="1">
      <c r="A201" s="92">
        <v>199</v>
      </c>
      <c r="B201" s="91">
        <v>175</v>
      </c>
      <c r="C201" s="32"/>
      <c r="D201" s="14" t="s">
        <v>101</v>
      </c>
      <c r="E201" s="32"/>
      <c r="F201" s="40" t="s">
        <v>101</v>
      </c>
      <c r="G201" s="80" t="s">
        <v>359</v>
      </c>
      <c r="H201" s="37" t="s">
        <v>37</v>
      </c>
      <c r="I201" s="36">
        <v>642</v>
      </c>
      <c r="J201" s="34" t="s">
        <v>55</v>
      </c>
      <c r="K201" s="37">
        <v>1</v>
      </c>
      <c r="L201" s="34" t="s">
        <v>39</v>
      </c>
      <c r="M201" s="34" t="s">
        <v>40</v>
      </c>
      <c r="N201" s="66">
        <v>1000000</v>
      </c>
      <c r="O201" s="80" t="s">
        <v>56</v>
      </c>
      <c r="P201" s="119">
        <v>43617</v>
      </c>
      <c r="Q201" s="119">
        <v>43800</v>
      </c>
      <c r="R201" s="80" t="s">
        <v>42</v>
      </c>
      <c r="S201" s="32"/>
      <c r="T201" s="16" t="s">
        <v>100</v>
      </c>
    </row>
    <row r="202" spans="1:20" ht="69.75" customHeight="1">
      <c r="A202" s="92">
        <v>200</v>
      </c>
      <c r="B202" s="91">
        <v>176</v>
      </c>
      <c r="C202" s="32"/>
      <c r="D202" s="14" t="s">
        <v>101</v>
      </c>
      <c r="E202" s="32"/>
      <c r="F202" s="40" t="s">
        <v>101</v>
      </c>
      <c r="G202" s="1" t="s">
        <v>360</v>
      </c>
      <c r="H202" s="37" t="s">
        <v>37</v>
      </c>
      <c r="I202" s="36">
        <v>642</v>
      </c>
      <c r="J202" s="34" t="s">
        <v>55</v>
      </c>
      <c r="K202" s="37">
        <v>1</v>
      </c>
      <c r="L202" s="34" t="s">
        <v>39</v>
      </c>
      <c r="M202" s="34" t="s">
        <v>40</v>
      </c>
      <c r="N202" s="66">
        <f>1344000-1344000</f>
        <v>0</v>
      </c>
      <c r="O202" s="80" t="s">
        <v>50</v>
      </c>
      <c r="P202" s="119">
        <v>43466</v>
      </c>
      <c r="Q202" s="119">
        <v>43709</v>
      </c>
      <c r="R202" s="80" t="s">
        <v>42</v>
      </c>
      <c r="S202" s="32" t="s">
        <v>41</v>
      </c>
      <c r="T202" s="16" t="s">
        <v>100</v>
      </c>
    </row>
    <row r="203" spans="1:20" ht="69.75" customHeight="1">
      <c r="A203" s="92">
        <v>201</v>
      </c>
      <c r="B203" s="91">
        <v>177</v>
      </c>
      <c r="C203" s="32"/>
      <c r="D203" s="14" t="s">
        <v>101</v>
      </c>
      <c r="E203" s="32"/>
      <c r="F203" s="40" t="s">
        <v>101</v>
      </c>
      <c r="G203" s="1" t="s">
        <v>361</v>
      </c>
      <c r="H203" s="37" t="s">
        <v>37</v>
      </c>
      <c r="I203" s="36">
        <v>642</v>
      </c>
      <c r="J203" s="34" t="s">
        <v>55</v>
      </c>
      <c r="K203" s="37">
        <v>1</v>
      </c>
      <c r="L203" s="34" t="s">
        <v>39</v>
      </c>
      <c r="M203" s="34" t="s">
        <v>40</v>
      </c>
      <c r="N203" s="156">
        <f>7020000-5557500</f>
        <v>1462500</v>
      </c>
      <c r="O203" s="80" t="s">
        <v>50</v>
      </c>
      <c r="P203" s="119">
        <v>43525</v>
      </c>
      <c r="Q203" s="119">
        <v>43800</v>
      </c>
      <c r="R203" s="80" t="s">
        <v>42</v>
      </c>
      <c r="S203" s="32" t="s">
        <v>41</v>
      </c>
      <c r="T203" s="16" t="s">
        <v>100</v>
      </c>
    </row>
    <row r="204" spans="1:20" ht="69.75" customHeight="1">
      <c r="A204" s="92">
        <v>202</v>
      </c>
      <c r="B204" s="91">
        <v>178</v>
      </c>
      <c r="C204" s="32"/>
      <c r="D204" s="14" t="s">
        <v>101</v>
      </c>
      <c r="E204" s="32"/>
      <c r="F204" s="40" t="s">
        <v>101</v>
      </c>
      <c r="G204" s="1" t="s">
        <v>362</v>
      </c>
      <c r="H204" s="37" t="s">
        <v>37</v>
      </c>
      <c r="I204" s="36">
        <v>642</v>
      </c>
      <c r="J204" s="34" t="s">
        <v>55</v>
      </c>
      <c r="K204" s="37">
        <v>1</v>
      </c>
      <c r="L204" s="34" t="s">
        <v>39</v>
      </c>
      <c r="M204" s="34" t="s">
        <v>40</v>
      </c>
      <c r="N204" s="156">
        <f>3624000-541800+541800-N258</f>
        <v>1024000</v>
      </c>
      <c r="O204" s="80" t="s">
        <v>50</v>
      </c>
      <c r="P204" s="119">
        <v>43466</v>
      </c>
      <c r="Q204" s="119">
        <v>43800</v>
      </c>
      <c r="R204" s="80" t="s">
        <v>42</v>
      </c>
      <c r="S204" s="32" t="s">
        <v>41</v>
      </c>
      <c r="T204" s="16" t="s">
        <v>100</v>
      </c>
    </row>
    <row r="205" spans="1:20" ht="69.75" customHeight="1">
      <c r="A205" s="92">
        <v>203</v>
      </c>
      <c r="B205" s="91">
        <v>179</v>
      </c>
      <c r="C205" s="32"/>
      <c r="D205" s="14" t="s">
        <v>101</v>
      </c>
      <c r="E205" s="32"/>
      <c r="F205" s="40" t="s">
        <v>101</v>
      </c>
      <c r="G205" s="80" t="s">
        <v>363</v>
      </c>
      <c r="H205" s="37" t="s">
        <v>124</v>
      </c>
      <c r="I205" s="36">
        <v>642</v>
      </c>
      <c r="J205" s="34" t="s">
        <v>55</v>
      </c>
      <c r="K205" s="37">
        <v>1</v>
      </c>
      <c r="L205" s="34" t="s">
        <v>39</v>
      </c>
      <c r="M205" s="34" t="s">
        <v>40</v>
      </c>
      <c r="N205" s="66">
        <v>3362400</v>
      </c>
      <c r="O205" s="80" t="s">
        <v>56</v>
      </c>
      <c r="P205" s="119">
        <v>43466</v>
      </c>
      <c r="Q205" s="119">
        <v>43800</v>
      </c>
      <c r="R205" s="14" t="s">
        <v>190</v>
      </c>
      <c r="S205" s="32" t="s">
        <v>76</v>
      </c>
      <c r="T205" s="16" t="s">
        <v>100</v>
      </c>
    </row>
    <row r="206" spans="1:20" ht="69.75" customHeight="1">
      <c r="A206" s="92">
        <v>204</v>
      </c>
      <c r="B206" s="91">
        <v>180</v>
      </c>
      <c r="C206" s="32"/>
      <c r="D206" s="40" t="s">
        <v>274</v>
      </c>
      <c r="E206" s="40" t="s">
        <v>195</v>
      </c>
      <c r="F206" s="40" t="s">
        <v>274</v>
      </c>
      <c r="G206" s="80" t="s">
        <v>364</v>
      </c>
      <c r="H206" s="37" t="s">
        <v>124</v>
      </c>
      <c r="I206" s="36">
        <v>642</v>
      </c>
      <c r="J206" s="34" t="s">
        <v>55</v>
      </c>
      <c r="K206" s="37">
        <v>1</v>
      </c>
      <c r="L206" s="34" t="s">
        <v>39</v>
      </c>
      <c r="M206" s="34" t="s">
        <v>40</v>
      </c>
      <c r="N206" s="156">
        <f>7600000-1620000-2800000-1140000</f>
        <v>2040000</v>
      </c>
      <c r="O206" s="80" t="s">
        <v>50</v>
      </c>
      <c r="P206" s="119">
        <v>43497</v>
      </c>
      <c r="Q206" s="119">
        <v>43556</v>
      </c>
      <c r="R206" s="14" t="s">
        <v>51</v>
      </c>
      <c r="S206" s="32" t="s">
        <v>76</v>
      </c>
      <c r="T206" s="16" t="s">
        <v>100</v>
      </c>
    </row>
    <row r="207" spans="1:20" ht="69.75" customHeight="1">
      <c r="A207" s="92">
        <v>205</v>
      </c>
      <c r="B207" s="91">
        <v>181</v>
      </c>
      <c r="C207" s="32"/>
      <c r="D207" s="14" t="s">
        <v>101</v>
      </c>
      <c r="E207" s="32"/>
      <c r="F207" s="40" t="s">
        <v>101</v>
      </c>
      <c r="G207" s="80" t="s">
        <v>365</v>
      </c>
      <c r="H207" s="37" t="s">
        <v>37</v>
      </c>
      <c r="I207" s="36">
        <v>642</v>
      </c>
      <c r="J207" s="34" t="s">
        <v>55</v>
      </c>
      <c r="K207" s="37">
        <v>1</v>
      </c>
      <c r="L207" s="34" t="s">
        <v>39</v>
      </c>
      <c r="M207" s="34" t="s">
        <v>40</v>
      </c>
      <c r="N207" s="66">
        <v>2000000</v>
      </c>
      <c r="O207" s="80" t="s">
        <v>41</v>
      </c>
      <c r="P207" s="119">
        <v>43466</v>
      </c>
      <c r="Q207" s="119">
        <v>43800</v>
      </c>
      <c r="R207" s="80" t="s">
        <v>42</v>
      </c>
      <c r="S207" s="32" t="s">
        <v>41</v>
      </c>
      <c r="T207" s="16" t="s">
        <v>100</v>
      </c>
    </row>
    <row r="208" spans="1:20" ht="69.75" customHeight="1">
      <c r="A208" s="92">
        <v>206</v>
      </c>
      <c r="B208" s="91">
        <v>182</v>
      </c>
      <c r="C208" s="32"/>
      <c r="D208" s="14" t="s">
        <v>101</v>
      </c>
      <c r="E208" s="32"/>
      <c r="F208" s="40" t="s">
        <v>101</v>
      </c>
      <c r="G208" s="1" t="s">
        <v>366</v>
      </c>
      <c r="H208" s="37" t="s">
        <v>37</v>
      </c>
      <c r="I208" s="36">
        <v>642</v>
      </c>
      <c r="J208" s="34" t="s">
        <v>55</v>
      </c>
      <c r="K208" s="37">
        <v>1</v>
      </c>
      <c r="L208" s="34" t="s">
        <v>39</v>
      </c>
      <c r="M208" s="34" t="s">
        <v>40</v>
      </c>
      <c r="N208" s="156">
        <v>5203200</v>
      </c>
      <c r="O208" s="80" t="s">
        <v>50</v>
      </c>
      <c r="P208" s="119">
        <v>43497</v>
      </c>
      <c r="Q208" s="119">
        <v>43800</v>
      </c>
      <c r="R208" s="80" t="s">
        <v>42</v>
      </c>
      <c r="S208" s="32" t="s">
        <v>41</v>
      </c>
      <c r="T208" s="16" t="s">
        <v>100</v>
      </c>
    </row>
    <row r="209" spans="1:20" ht="69" customHeight="1">
      <c r="A209" s="92">
        <v>207</v>
      </c>
      <c r="B209" s="91">
        <v>183</v>
      </c>
      <c r="C209" s="32"/>
      <c r="D209" s="14" t="s">
        <v>101</v>
      </c>
      <c r="E209" s="32"/>
      <c r="F209" s="40" t="s">
        <v>101</v>
      </c>
      <c r="G209" s="1" t="s">
        <v>367</v>
      </c>
      <c r="H209" s="37" t="s">
        <v>37</v>
      </c>
      <c r="I209" s="36">
        <v>642</v>
      </c>
      <c r="J209" s="34" t="s">
        <v>55</v>
      </c>
      <c r="K209" s="37">
        <v>1</v>
      </c>
      <c r="L209" s="34" t="s">
        <v>39</v>
      </c>
      <c r="M209" s="34" t="s">
        <v>40</v>
      </c>
      <c r="N209" s="66">
        <f>2220000-2220000</f>
        <v>0</v>
      </c>
      <c r="O209" s="80" t="s">
        <v>50</v>
      </c>
      <c r="P209" s="119">
        <v>43647</v>
      </c>
      <c r="Q209" s="119">
        <v>43800</v>
      </c>
      <c r="R209" s="80" t="s">
        <v>42</v>
      </c>
      <c r="S209" s="32" t="s">
        <v>41</v>
      </c>
      <c r="T209" s="60" t="s">
        <v>100</v>
      </c>
    </row>
    <row r="210" spans="1:20" ht="74.25" customHeight="1">
      <c r="A210" s="92">
        <v>208</v>
      </c>
      <c r="B210" s="91">
        <v>184</v>
      </c>
      <c r="C210" s="36"/>
      <c r="D210" s="31" t="s">
        <v>302</v>
      </c>
      <c r="E210" s="31"/>
      <c r="F210" s="31" t="s">
        <v>302</v>
      </c>
      <c r="G210" s="80" t="s">
        <v>303</v>
      </c>
      <c r="H210" s="61" t="s">
        <v>37</v>
      </c>
      <c r="I210" s="36">
        <v>642</v>
      </c>
      <c r="J210" s="34" t="s">
        <v>55</v>
      </c>
      <c r="K210" s="61">
        <v>1</v>
      </c>
      <c r="L210" s="34" t="s">
        <v>39</v>
      </c>
      <c r="M210" s="34" t="s">
        <v>40</v>
      </c>
      <c r="N210" s="66">
        <f>16800000</f>
        <v>16800000</v>
      </c>
      <c r="O210" s="80" t="s">
        <v>41</v>
      </c>
      <c r="P210" s="119">
        <v>43678</v>
      </c>
      <c r="Q210" s="119">
        <v>43739</v>
      </c>
      <c r="R210" s="14" t="s">
        <v>42</v>
      </c>
      <c r="S210" s="32" t="s">
        <v>41</v>
      </c>
      <c r="T210" s="32" t="s">
        <v>100</v>
      </c>
    </row>
    <row r="211" spans="1:20" ht="74.25" customHeight="1">
      <c r="A211" s="92">
        <v>209</v>
      </c>
      <c r="B211" s="91">
        <v>185</v>
      </c>
      <c r="C211" s="32"/>
      <c r="D211" s="14" t="s">
        <v>101</v>
      </c>
      <c r="E211" s="32"/>
      <c r="F211" s="40" t="s">
        <v>101</v>
      </c>
      <c r="G211" s="70" t="s">
        <v>368</v>
      </c>
      <c r="H211" s="37" t="s">
        <v>37</v>
      </c>
      <c r="I211" s="32">
        <v>642</v>
      </c>
      <c r="J211" s="37" t="s">
        <v>55</v>
      </c>
      <c r="K211" s="37">
        <v>1</v>
      </c>
      <c r="L211" s="37" t="s">
        <v>39</v>
      </c>
      <c r="M211" s="37" t="s">
        <v>40</v>
      </c>
      <c r="N211" s="38">
        <f>30000000-1500000-1622400-3070000-525000-1853000-16429600</f>
        <v>5000000</v>
      </c>
      <c r="O211" s="32" t="s">
        <v>41</v>
      </c>
      <c r="P211" s="39">
        <v>43739</v>
      </c>
      <c r="Q211" s="39">
        <v>43800</v>
      </c>
      <c r="R211" s="14" t="s">
        <v>42</v>
      </c>
      <c r="S211" s="32" t="s">
        <v>41</v>
      </c>
      <c r="T211" s="60" t="s">
        <v>100</v>
      </c>
    </row>
    <row r="212" spans="1:20" ht="63.75">
      <c r="A212" s="92">
        <v>210</v>
      </c>
      <c r="B212" s="25">
        <v>186</v>
      </c>
      <c r="C212" s="14"/>
      <c r="D212" s="14" t="s">
        <v>79</v>
      </c>
      <c r="E212" s="14"/>
      <c r="F212" s="14" t="s">
        <v>80</v>
      </c>
      <c r="G212" s="14" t="s">
        <v>207</v>
      </c>
      <c r="H212" s="14" t="s">
        <v>37</v>
      </c>
      <c r="I212" s="14">
        <v>642</v>
      </c>
      <c r="J212" s="14" t="s">
        <v>55</v>
      </c>
      <c r="K212" s="14">
        <v>1</v>
      </c>
      <c r="L212" s="14" t="s">
        <v>39</v>
      </c>
      <c r="M212" s="14" t="s">
        <v>40</v>
      </c>
      <c r="N212" s="18">
        <v>2480000</v>
      </c>
      <c r="O212" s="14" t="s">
        <v>41</v>
      </c>
      <c r="P212" s="15">
        <v>43466</v>
      </c>
      <c r="Q212" s="15">
        <v>43800</v>
      </c>
      <c r="R212" s="14" t="s">
        <v>42</v>
      </c>
      <c r="S212" s="14" t="s">
        <v>41</v>
      </c>
      <c r="T212" s="14" t="s">
        <v>100</v>
      </c>
    </row>
    <row r="213" spans="1:20" ht="63.75">
      <c r="A213" s="92">
        <v>211</v>
      </c>
      <c r="B213" s="25">
        <v>187</v>
      </c>
      <c r="C213" s="14"/>
      <c r="D213" s="14" t="s">
        <v>79</v>
      </c>
      <c r="E213" s="14"/>
      <c r="F213" s="14" t="s">
        <v>80</v>
      </c>
      <c r="G213" s="14" t="s">
        <v>276</v>
      </c>
      <c r="H213" s="14" t="s">
        <v>37</v>
      </c>
      <c r="I213" s="14">
        <v>642</v>
      </c>
      <c r="J213" s="14" t="s">
        <v>55</v>
      </c>
      <c r="K213" s="14">
        <v>1</v>
      </c>
      <c r="L213" s="14" t="s">
        <v>39</v>
      </c>
      <c r="M213" s="14" t="s">
        <v>40</v>
      </c>
      <c r="N213" s="18">
        <v>560175</v>
      </c>
      <c r="O213" s="14" t="s">
        <v>41</v>
      </c>
      <c r="P213" s="15">
        <v>43466</v>
      </c>
      <c r="Q213" s="15">
        <v>43800</v>
      </c>
      <c r="R213" s="14" t="s">
        <v>42</v>
      </c>
      <c r="S213" s="14" t="s">
        <v>41</v>
      </c>
      <c r="T213" s="14" t="s">
        <v>100</v>
      </c>
    </row>
    <row r="214" spans="1:20" ht="63.75">
      <c r="A214" s="92">
        <v>212</v>
      </c>
      <c r="B214" s="25">
        <v>188</v>
      </c>
      <c r="C214" s="14"/>
      <c r="D214" s="14" t="s">
        <v>79</v>
      </c>
      <c r="E214" s="14"/>
      <c r="F214" s="14" t="s">
        <v>160</v>
      </c>
      <c r="G214" s="14" t="s">
        <v>81</v>
      </c>
      <c r="H214" s="14" t="s">
        <v>37</v>
      </c>
      <c r="I214" s="14">
        <v>642</v>
      </c>
      <c r="J214" s="14" t="s">
        <v>55</v>
      </c>
      <c r="K214" s="14">
        <v>1</v>
      </c>
      <c r="L214" s="14" t="s">
        <v>39</v>
      </c>
      <c r="M214" s="14" t="s">
        <v>40</v>
      </c>
      <c r="N214" s="18">
        <v>2000000</v>
      </c>
      <c r="O214" s="14" t="s">
        <v>41</v>
      </c>
      <c r="P214" s="15">
        <v>43466</v>
      </c>
      <c r="Q214" s="15">
        <v>43800</v>
      </c>
      <c r="R214" s="14" t="s">
        <v>42</v>
      </c>
      <c r="S214" s="14" t="s">
        <v>41</v>
      </c>
      <c r="T214" s="14" t="s">
        <v>100</v>
      </c>
    </row>
    <row r="215" spans="1:20" ht="63.75">
      <c r="A215" s="95">
        <v>213</v>
      </c>
      <c r="B215" s="35">
        <v>189</v>
      </c>
      <c r="C215" s="31" t="s">
        <v>35</v>
      </c>
      <c r="D215" s="31" t="s">
        <v>93</v>
      </c>
      <c r="E215" s="31" t="s">
        <v>35</v>
      </c>
      <c r="F215" s="31" t="s">
        <v>94</v>
      </c>
      <c r="G215" s="31" t="s">
        <v>249</v>
      </c>
      <c r="H215" s="14" t="s">
        <v>95</v>
      </c>
      <c r="I215" s="14" t="s">
        <v>54</v>
      </c>
      <c r="J215" s="14" t="s">
        <v>55</v>
      </c>
      <c r="K215" s="14" t="s">
        <v>34</v>
      </c>
      <c r="L215" s="14" t="s">
        <v>39</v>
      </c>
      <c r="M215" s="14" t="s">
        <v>40</v>
      </c>
      <c r="N215" s="17">
        <v>584210</v>
      </c>
      <c r="O215" s="14" t="s">
        <v>41</v>
      </c>
      <c r="P215" s="22">
        <v>43466</v>
      </c>
      <c r="Q215" s="15">
        <v>43831</v>
      </c>
      <c r="R215" s="14" t="s">
        <v>42</v>
      </c>
      <c r="S215" s="14" t="s">
        <v>41</v>
      </c>
      <c r="T215" s="14" t="s">
        <v>100</v>
      </c>
    </row>
    <row r="216" spans="1:20" ht="63.75">
      <c r="A216" s="92">
        <v>214</v>
      </c>
      <c r="B216" s="32">
        <v>190</v>
      </c>
      <c r="C216" s="32"/>
      <c r="D216" s="32" t="s">
        <v>264</v>
      </c>
      <c r="E216" s="32" t="s">
        <v>264</v>
      </c>
      <c r="F216" s="32" t="s">
        <v>264</v>
      </c>
      <c r="G216" s="32" t="s">
        <v>278</v>
      </c>
      <c r="H216" s="25" t="s">
        <v>37</v>
      </c>
      <c r="I216" s="27">
        <v>642</v>
      </c>
      <c r="J216" s="14" t="s">
        <v>55</v>
      </c>
      <c r="K216" s="14">
        <v>1</v>
      </c>
      <c r="L216" s="14" t="s">
        <v>39</v>
      </c>
      <c r="M216" s="14" t="s">
        <v>40</v>
      </c>
      <c r="N216" s="17">
        <f>3510000-3510000</f>
        <v>0</v>
      </c>
      <c r="O216" s="28" t="s">
        <v>76</v>
      </c>
      <c r="P216" s="33">
        <v>43497</v>
      </c>
      <c r="Q216" s="33">
        <v>43556</v>
      </c>
      <c r="R216" s="14" t="s">
        <v>42</v>
      </c>
      <c r="S216" s="14" t="s">
        <v>41</v>
      </c>
      <c r="T216" s="14" t="s">
        <v>100</v>
      </c>
    </row>
    <row r="217" spans="1:20" ht="63.75">
      <c r="A217" s="95">
        <v>215</v>
      </c>
      <c r="B217" s="36">
        <v>191</v>
      </c>
      <c r="C217" s="36"/>
      <c r="D217" s="36" t="s">
        <v>264</v>
      </c>
      <c r="E217" s="36" t="s">
        <v>264</v>
      </c>
      <c r="F217" s="36" t="s">
        <v>264</v>
      </c>
      <c r="G217" s="36" t="s">
        <v>277</v>
      </c>
      <c r="H217" s="35" t="s">
        <v>37</v>
      </c>
      <c r="I217" s="132">
        <v>642</v>
      </c>
      <c r="J217" s="31" t="s">
        <v>55</v>
      </c>
      <c r="K217" s="31">
        <v>1</v>
      </c>
      <c r="L217" s="31" t="s">
        <v>39</v>
      </c>
      <c r="M217" s="31" t="s">
        <v>40</v>
      </c>
      <c r="N217" s="73">
        <f>1539000-1539000</f>
        <v>0</v>
      </c>
      <c r="O217" s="59" t="s">
        <v>76</v>
      </c>
      <c r="P217" s="33">
        <v>43497</v>
      </c>
      <c r="Q217" s="33">
        <v>43556</v>
      </c>
      <c r="R217" s="14" t="s">
        <v>42</v>
      </c>
      <c r="S217" s="14" t="s">
        <v>41</v>
      </c>
      <c r="T217" s="14" t="s">
        <v>100</v>
      </c>
    </row>
    <row r="218" spans="1:20" ht="63.75">
      <c r="A218" s="92">
        <v>216</v>
      </c>
      <c r="B218" s="32">
        <v>192</v>
      </c>
      <c r="C218" s="32"/>
      <c r="D218" s="32" t="s">
        <v>120</v>
      </c>
      <c r="E218" s="32"/>
      <c r="F218" s="32" t="s">
        <v>267</v>
      </c>
      <c r="G218" s="32" t="s">
        <v>211</v>
      </c>
      <c r="H218" s="32" t="s">
        <v>37</v>
      </c>
      <c r="I218" s="86">
        <v>642</v>
      </c>
      <c r="J218" s="32" t="s">
        <v>55</v>
      </c>
      <c r="K218" s="32">
        <v>1</v>
      </c>
      <c r="L218" s="32" t="s">
        <v>39</v>
      </c>
      <c r="M218" s="32" t="s">
        <v>40</v>
      </c>
      <c r="N218" s="155">
        <v>3970300</v>
      </c>
      <c r="O218" s="32" t="s">
        <v>76</v>
      </c>
      <c r="P218" s="119">
        <v>43497</v>
      </c>
      <c r="Q218" s="119">
        <v>43800</v>
      </c>
      <c r="R218" s="32" t="s">
        <v>42</v>
      </c>
      <c r="S218" s="32" t="s">
        <v>41</v>
      </c>
      <c r="T218" s="32" t="s">
        <v>100</v>
      </c>
    </row>
    <row r="219" spans="1:20" ht="63.75">
      <c r="A219" s="92">
        <v>217</v>
      </c>
      <c r="B219" s="25">
        <v>193</v>
      </c>
      <c r="C219" s="14"/>
      <c r="D219" s="14" t="s">
        <v>279</v>
      </c>
      <c r="E219" s="14"/>
      <c r="F219" s="14" t="s">
        <v>269</v>
      </c>
      <c r="G219" s="14" t="s">
        <v>212</v>
      </c>
      <c r="H219" s="14" t="s">
        <v>90</v>
      </c>
      <c r="I219" s="14">
        <v>642</v>
      </c>
      <c r="J219" s="14" t="s">
        <v>55</v>
      </c>
      <c r="K219" s="14">
        <v>1</v>
      </c>
      <c r="L219" s="14" t="s">
        <v>39</v>
      </c>
      <c r="M219" s="14" t="s">
        <v>40</v>
      </c>
      <c r="N219" s="146">
        <v>1526400</v>
      </c>
      <c r="O219" s="14" t="s">
        <v>76</v>
      </c>
      <c r="P219" s="15">
        <v>43497</v>
      </c>
      <c r="Q219" s="109">
        <v>43800</v>
      </c>
      <c r="R219" s="14" t="s">
        <v>51</v>
      </c>
      <c r="S219" s="14" t="s">
        <v>50</v>
      </c>
      <c r="T219" s="14" t="s">
        <v>100</v>
      </c>
    </row>
    <row r="220" spans="1:20" ht="63.75">
      <c r="A220" s="92">
        <v>218</v>
      </c>
      <c r="B220" s="25">
        <v>194</v>
      </c>
      <c r="C220" s="14"/>
      <c r="D220" s="14" t="s">
        <v>280</v>
      </c>
      <c r="E220" s="14"/>
      <c r="F220" s="14" t="s">
        <v>159</v>
      </c>
      <c r="G220" s="1" t="s">
        <v>281</v>
      </c>
      <c r="H220" s="14" t="s">
        <v>37</v>
      </c>
      <c r="I220" s="14">
        <v>642</v>
      </c>
      <c r="J220" s="14" t="s">
        <v>55</v>
      </c>
      <c r="K220" s="14">
        <v>1</v>
      </c>
      <c r="L220" s="14" t="s">
        <v>39</v>
      </c>
      <c r="M220" s="14" t="s">
        <v>40</v>
      </c>
      <c r="N220" s="146">
        <v>880000</v>
      </c>
      <c r="O220" s="14" t="s">
        <v>76</v>
      </c>
      <c r="P220" s="15">
        <v>43497</v>
      </c>
      <c r="Q220" s="109">
        <v>43586</v>
      </c>
      <c r="R220" s="14" t="s">
        <v>42</v>
      </c>
      <c r="S220" s="14" t="s">
        <v>56</v>
      </c>
      <c r="T220" s="14" t="s">
        <v>100</v>
      </c>
    </row>
    <row r="221" spans="1:20" ht="89.25">
      <c r="A221" s="92">
        <v>219</v>
      </c>
      <c r="B221" s="25">
        <v>195</v>
      </c>
      <c r="C221" s="14"/>
      <c r="D221" s="14" t="s">
        <v>74</v>
      </c>
      <c r="E221" s="14"/>
      <c r="F221" s="14" t="s">
        <v>61</v>
      </c>
      <c r="G221" s="14" t="s">
        <v>75</v>
      </c>
      <c r="H221" s="14" t="s">
        <v>122</v>
      </c>
      <c r="I221" s="14">
        <v>642</v>
      </c>
      <c r="J221" s="14" t="s">
        <v>55</v>
      </c>
      <c r="K221" s="14">
        <v>1</v>
      </c>
      <c r="L221" s="14" t="s">
        <v>39</v>
      </c>
      <c r="M221" s="14" t="s">
        <v>40</v>
      </c>
      <c r="N221" s="146">
        <v>1600000</v>
      </c>
      <c r="O221" s="14" t="s">
        <v>76</v>
      </c>
      <c r="P221" s="29">
        <v>43497</v>
      </c>
      <c r="Q221" s="109">
        <v>43617</v>
      </c>
      <c r="R221" s="14" t="s">
        <v>282</v>
      </c>
      <c r="S221" s="14" t="s">
        <v>50</v>
      </c>
      <c r="T221" s="14" t="s">
        <v>100</v>
      </c>
    </row>
    <row r="222" spans="1:20" ht="63.75">
      <c r="A222" s="95">
        <v>220</v>
      </c>
      <c r="B222" s="35">
        <v>196</v>
      </c>
      <c r="C222" s="36"/>
      <c r="D222" s="36" t="s">
        <v>60</v>
      </c>
      <c r="E222" s="36"/>
      <c r="F222" s="36" t="s">
        <v>84</v>
      </c>
      <c r="G222" s="112" t="s">
        <v>176</v>
      </c>
      <c r="H222" s="133" t="s">
        <v>124</v>
      </c>
      <c r="I222" s="134">
        <v>642</v>
      </c>
      <c r="J222" s="130" t="s">
        <v>55</v>
      </c>
      <c r="K222" s="36">
        <v>1</v>
      </c>
      <c r="L222" s="130" t="s">
        <v>39</v>
      </c>
      <c r="M222" s="130" t="s">
        <v>40</v>
      </c>
      <c r="N222" s="73">
        <v>19000000</v>
      </c>
      <c r="O222" s="59" t="s">
        <v>41</v>
      </c>
      <c r="P222" s="23">
        <v>43497</v>
      </c>
      <c r="Q222" s="23">
        <v>43556</v>
      </c>
      <c r="R222" s="56" t="s">
        <v>283</v>
      </c>
      <c r="S222" s="1" t="s">
        <v>76</v>
      </c>
      <c r="T222" s="14" t="s">
        <v>100</v>
      </c>
    </row>
    <row r="223" spans="1:20" ht="63.75">
      <c r="A223" s="92">
        <v>221</v>
      </c>
      <c r="B223" s="32">
        <v>197</v>
      </c>
      <c r="C223" s="32"/>
      <c r="D223" s="32" t="s">
        <v>268</v>
      </c>
      <c r="E223" s="32"/>
      <c r="F223" s="32" t="s">
        <v>270</v>
      </c>
      <c r="G223" s="86" t="s">
        <v>212</v>
      </c>
      <c r="H223" s="37" t="s">
        <v>37</v>
      </c>
      <c r="I223" s="32">
        <v>642</v>
      </c>
      <c r="J223" s="37" t="s">
        <v>55</v>
      </c>
      <c r="K223" s="37">
        <v>1</v>
      </c>
      <c r="L223" s="37" t="s">
        <v>39</v>
      </c>
      <c r="M223" s="37" t="s">
        <v>40</v>
      </c>
      <c r="N223" s="106">
        <v>6130000</v>
      </c>
      <c r="O223" s="80" t="s">
        <v>56</v>
      </c>
      <c r="P223" s="119">
        <v>43525</v>
      </c>
      <c r="Q223" s="119">
        <v>43586</v>
      </c>
      <c r="R223" s="80" t="s">
        <v>42</v>
      </c>
      <c r="S223" s="32" t="s">
        <v>41</v>
      </c>
      <c r="T223" s="16" t="s">
        <v>100</v>
      </c>
    </row>
    <row r="224" spans="1:20" ht="63.75">
      <c r="A224" s="92">
        <v>222</v>
      </c>
      <c r="B224" s="91">
        <v>198</v>
      </c>
      <c r="C224" s="32"/>
      <c r="D224" s="14" t="s">
        <v>101</v>
      </c>
      <c r="E224" s="32"/>
      <c r="F224" s="135" t="s">
        <v>101</v>
      </c>
      <c r="G224" s="80" t="s">
        <v>370</v>
      </c>
      <c r="H224" s="37" t="s">
        <v>37</v>
      </c>
      <c r="I224" s="32">
        <v>642</v>
      </c>
      <c r="J224" s="37" t="s">
        <v>55</v>
      </c>
      <c r="K224" s="37">
        <v>1</v>
      </c>
      <c r="L224" s="37" t="s">
        <v>39</v>
      </c>
      <c r="M224" s="37" t="s">
        <v>40</v>
      </c>
      <c r="N224" s="156">
        <v>2361600</v>
      </c>
      <c r="O224" s="80" t="s">
        <v>50</v>
      </c>
      <c r="P224" s="119">
        <v>43525</v>
      </c>
      <c r="Q224" s="119">
        <v>43556</v>
      </c>
      <c r="R224" s="80" t="s">
        <v>42</v>
      </c>
      <c r="S224" s="32" t="s">
        <v>41</v>
      </c>
      <c r="T224" s="16" t="s">
        <v>100</v>
      </c>
    </row>
    <row r="225" spans="1:20" ht="63.75">
      <c r="A225" s="95">
        <v>223</v>
      </c>
      <c r="B225" s="90">
        <v>199</v>
      </c>
      <c r="C225" s="36"/>
      <c r="D225" s="31" t="s">
        <v>101</v>
      </c>
      <c r="E225" s="36"/>
      <c r="F225" s="136" t="s">
        <v>101</v>
      </c>
      <c r="G225" s="130" t="s">
        <v>222</v>
      </c>
      <c r="H225" s="61" t="s">
        <v>37</v>
      </c>
      <c r="I225" s="36">
        <v>642</v>
      </c>
      <c r="J225" s="61" t="s">
        <v>55</v>
      </c>
      <c r="K225" s="61">
        <v>1</v>
      </c>
      <c r="L225" s="61" t="s">
        <v>39</v>
      </c>
      <c r="M225" s="61" t="s">
        <v>40</v>
      </c>
      <c r="N225" s="154">
        <v>2844000</v>
      </c>
      <c r="O225" s="112" t="s">
        <v>50</v>
      </c>
      <c r="P225" s="115">
        <v>43525</v>
      </c>
      <c r="Q225" s="115">
        <v>43800</v>
      </c>
      <c r="R225" s="80" t="s">
        <v>42</v>
      </c>
      <c r="S225" s="32" t="s">
        <v>41</v>
      </c>
      <c r="T225" s="16" t="s">
        <v>100</v>
      </c>
    </row>
    <row r="226" spans="1:20" ht="89.25">
      <c r="A226" s="92">
        <v>224</v>
      </c>
      <c r="B226" s="32">
        <v>200</v>
      </c>
      <c r="C226" s="32"/>
      <c r="D226" s="32" t="s">
        <v>60</v>
      </c>
      <c r="E226" s="32" t="s">
        <v>35</v>
      </c>
      <c r="F226" s="32" t="s">
        <v>171</v>
      </c>
      <c r="G226" s="80" t="s">
        <v>129</v>
      </c>
      <c r="H226" s="80" t="s">
        <v>124</v>
      </c>
      <c r="I226" s="137">
        <v>796</v>
      </c>
      <c r="J226" s="80" t="s">
        <v>136</v>
      </c>
      <c r="K226" s="80">
        <v>60</v>
      </c>
      <c r="L226" s="80" t="s">
        <v>39</v>
      </c>
      <c r="M226" s="80" t="s">
        <v>40</v>
      </c>
      <c r="N226" s="156">
        <v>460000</v>
      </c>
      <c r="O226" s="80" t="s">
        <v>50</v>
      </c>
      <c r="P226" s="119">
        <v>43525</v>
      </c>
      <c r="Q226" s="119">
        <v>43556</v>
      </c>
      <c r="R226" s="80" t="s">
        <v>284</v>
      </c>
      <c r="S226" s="14" t="s">
        <v>50</v>
      </c>
      <c r="T226" s="14" t="s">
        <v>100</v>
      </c>
    </row>
    <row r="227" spans="1:20" ht="89.25">
      <c r="A227" s="92">
        <v>225</v>
      </c>
      <c r="B227" s="25">
        <v>201</v>
      </c>
      <c r="C227" s="14"/>
      <c r="D227" s="14" t="s">
        <v>64</v>
      </c>
      <c r="E227" s="14"/>
      <c r="F227" s="14" t="s">
        <v>64</v>
      </c>
      <c r="G227" s="14" t="s">
        <v>66</v>
      </c>
      <c r="H227" s="14" t="s">
        <v>122</v>
      </c>
      <c r="I227" s="14">
        <v>642</v>
      </c>
      <c r="J227" s="14" t="s">
        <v>55</v>
      </c>
      <c r="K227" s="14">
        <v>1</v>
      </c>
      <c r="L227" s="14" t="s">
        <v>39</v>
      </c>
      <c r="M227" s="14" t="s">
        <v>40</v>
      </c>
      <c r="N227" s="149">
        <v>1200000</v>
      </c>
      <c r="O227" s="14" t="s">
        <v>50</v>
      </c>
      <c r="P227" s="15">
        <v>43525</v>
      </c>
      <c r="Q227" s="15">
        <v>43586</v>
      </c>
      <c r="R227" s="14" t="s">
        <v>284</v>
      </c>
      <c r="S227" s="14" t="s">
        <v>50</v>
      </c>
      <c r="T227" s="14" t="s">
        <v>100</v>
      </c>
    </row>
    <row r="228" spans="1:20" ht="89.25">
      <c r="A228" s="92">
        <v>226</v>
      </c>
      <c r="B228" s="25">
        <v>202</v>
      </c>
      <c r="C228" s="14"/>
      <c r="D228" s="14" t="s">
        <v>64</v>
      </c>
      <c r="E228" s="14"/>
      <c r="F228" s="14" t="s">
        <v>64</v>
      </c>
      <c r="G228" s="14" t="s">
        <v>66</v>
      </c>
      <c r="H228" s="14" t="s">
        <v>122</v>
      </c>
      <c r="I228" s="14">
        <v>642</v>
      </c>
      <c r="J228" s="14" t="s">
        <v>55</v>
      </c>
      <c r="K228" s="14">
        <v>1</v>
      </c>
      <c r="L228" s="14" t="s">
        <v>39</v>
      </c>
      <c r="M228" s="14" t="s">
        <v>40</v>
      </c>
      <c r="N228" s="149">
        <v>1100000</v>
      </c>
      <c r="O228" s="14" t="s">
        <v>50</v>
      </c>
      <c r="P228" s="15">
        <v>43525</v>
      </c>
      <c r="Q228" s="15">
        <v>43586</v>
      </c>
      <c r="R228" s="14" t="s">
        <v>284</v>
      </c>
      <c r="S228" s="14" t="s">
        <v>50</v>
      </c>
      <c r="T228" s="14" t="s">
        <v>100</v>
      </c>
    </row>
    <row r="229" spans="1:20" ht="89.25">
      <c r="A229" s="92">
        <v>227</v>
      </c>
      <c r="B229" s="25">
        <v>203</v>
      </c>
      <c r="C229" s="14"/>
      <c r="D229" s="14" t="s">
        <v>74</v>
      </c>
      <c r="E229" s="14"/>
      <c r="F229" s="14" t="s">
        <v>61</v>
      </c>
      <c r="G229" s="56" t="s">
        <v>97</v>
      </c>
      <c r="H229" s="14" t="s">
        <v>90</v>
      </c>
      <c r="I229" s="14">
        <v>642</v>
      </c>
      <c r="J229" s="14" t="s">
        <v>55</v>
      </c>
      <c r="K229" s="14">
        <v>1</v>
      </c>
      <c r="L229" s="14" t="s">
        <v>39</v>
      </c>
      <c r="M229" s="14" t="s">
        <v>40</v>
      </c>
      <c r="N229" s="148">
        <v>12800000</v>
      </c>
      <c r="O229" s="14" t="s">
        <v>76</v>
      </c>
      <c r="P229" s="15">
        <v>43525</v>
      </c>
      <c r="Q229" s="15">
        <v>43617</v>
      </c>
      <c r="R229" s="14" t="s">
        <v>284</v>
      </c>
      <c r="S229" s="14" t="s">
        <v>50</v>
      </c>
      <c r="T229" s="14" t="s">
        <v>100</v>
      </c>
    </row>
    <row r="230" spans="1:20" ht="63.75">
      <c r="A230" s="95">
        <v>228</v>
      </c>
      <c r="B230" s="35">
        <v>204</v>
      </c>
      <c r="C230" s="31"/>
      <c r="D230" s="31" t="s">
        <v>74</v>
      </c>
      <c r="E230" s="31"/>
      <c r="F230" s="31" t="s">
        <v>61</v>
      </c>
      <c r="G230" s="125" t="s">
        <v>97</v>
      </c>
      <c r="H230" s="31" t="s">
        <v>37</v>
      </c>
      <c r="I230" s="31">
        <v>642</v>
      </c>
      <c r="J230" s="31" t="s">
        <v>55</v>
      </c>
      <c r="K230" s="31">
        <v>1</v>
      </c>
      <c r="L230" s="31" t="s">
        <v>39</v>
      </c>
      <c r="M230" s="31" t="s">
        <v>40</v>
      </c>
      <c r="N230" s="152">
        <v>2000000</v>
      </c>
      <c r="O230" s="31" t="s">
        <v>76</v>
      </c>
      <c r="P230" s="26">
        <v>43525</v>
      </c>
      <c r="Q230" s="15">
        <v>43586</v>
      </c>
      <c r="R230" s="14" t="s">
        <v>42</v>
      </c>
      <c r="S230" s="14" t="s">
        <v>41</v>
      </c>
      <c r="T230" s="14" t="s">
        <v>100</v>
      </c>
    </row>
    <row r="231" spans="1:20" ht="63.75">
      <c r="A231" s="92">
        <v>229</v>
      </c>
      <c r="B231" s="32">
        <v>205</v>
      </c>
      <c r="C231" s="32"/>
      <c r="D231" s="32" t="s">
        <v>101</v>
      </c>
      <c r="E231" s="32"/>
      <c r="F231" s="32" t="s">
        <v>101</v>
      </c>
      <c r="G231" s="80" t="s">
        <v>260</v>
      </c>
      <c r="H231" s="80" t="s">
        <v>37</v>
      </c>
      <c r="I231" s="32">
        <v>642</v>
      </c>
      <c r="J231" s="37" t="s">
        <v>55</v>
      </c>
      <c r="K231" s="37">
        <v>1</v>
      </c>
      <c r="L231" s="37" t="s">
        <v>39</v>
      </c>
      <c r="M231" s="37" t="s">
        <v>40</v>
      </c>
      <c r="N231" s="156">
        <v>4200000</v>
      </c>
      <c r="O231" s="57" t="s">
        <v>76</v>
      </c>
      <c r="P231" s="39">
        <v>43525</v>
      </c>
      <c r="Q231" s="39">
        <v>43586</v>
      </c>
      <c r="R231" s="80" t="s">
        <v>42</v>
      </c>
      <c r="S231" s="32" t="s">
        <v>41</v>
      </c>
      <c r="T231" s="16" t="s">
        <v>100</v>
      </c>
    </row>
    <row r="232" spans="1:20" ht="63.75">
      <c r="A232" s="92">
        <v>230</v>
      </c>
      <c r="B232" s="25">
        <v>206</v>
      </c>
      <c r="C232" s="14"/>
      <c r="D232" s="14" t="s">
        <v>57</v>
      </c>
      <c r="E232" s="14"/>
      <c r="F232" s="14" t="s">
        <v>58</v>
      </c>
      <c r="G232" s="14" t="s">
        <v>203</v>
      </c>
      <c r="H232" s="14" t="s">
        <v>37</v>
      </c>
      <c r="I232" s="14">
        <v>642</v>
      </c>
      <c r="J232" s="14" t="s">
        <v>55</v>
      </c>
      <c r="K232" s="14">
        <v>1</v>
      </c>
      <c r="L232" s="14" t="s">
        <v>39</v>
      </c>
      <c r="M232" s="14" t="s">
        <v>40</v>
      </c>
      <c r="N232" s="144">
        <v>2600640</v>
      </c>
      <c r="O232" s="14" t="s">
        <v>50</v>
      </c>
      <c r="P232" s="15">
        <v>43525</v>
      </c>
      <c r="Q232" s="15">
        <v>43800</v>
      </c>
      <c r="R232" s="14" t="s">
        <v>42</v>
      </c>
      <c r="S232" s="14" t="s">
        <v>41</v>
      </c>
      <c r="T232" s="14" t="s">
        <v>100</v>
      </c>
    </row>
    <row r="233" spans="1:20" ht="63.75">
      <c r="A233" s="95">
        <v>231</v>
      </c>
      <c r="B233" s="35">
        <v>207</v>
      </c>
      <c r="C233" s="31"/>
      <c r="D233" s="31" t="s">
        <v>285</v>
      </c>
      <c r="E233" s="31"/>
      <c r="F233" s="31" t="s">
        <v>285</v>
      </c>
      <c r="G233" s="31" t="s">
        <v>261</v>
      </c>
      <c r="H233" s="31" t="s">
        <v>37</v>
      </c>
      <c r="I233" s="31">
        <v>642</v>
      </c>
      <c r="J233" s="31" t="s">
        <v>55</v>
      </c>
      <c r="K233" s="31">
        <v>1</v>
      </c>
      <c r="L233" s="31" t="s">
        <v>39</v>
      </c>
      <c r="M233" s="31" t="s">
        <v>40</v>
      </c>
      <c r="N233" s="146">
        <v>850000</v>
      </c>
      <c r="O233" s="14" t="s">
        <v>76</v>
      </c>
      <c r="P233" s="15">
        <v>43556</v>
      </c>
      <c r="Q233" s="109">
        <v>43586</v>
      </c>
      <c r="R233" s="14" t="s">
        <v>42</v>
      </c>
      <c r="S233" s="14" t="s">
        <v>41</v>
      </c>
      <c r="T233" s="14" t="s">
        <v>100</v>
      </c>
    </row>
    <row r="234" spans="1:20" ht="63.75">
      <c r="A234" s="92">
        <v>232</v>
      </c>
      <c r="B234" s="32">
        <v>208</v>
      </c>
      <c r="C234" s="32"/>
      <c r="D234" s="32" t="s">
        <v>101</v>
      </c>
      <c r="E234" s="32"/>
      <c r="F234" s="32" t="s">
        <v>101</v>
      </c>
      <c r="G234" s="80" t="s">
        <v>222</v>
      </c>
      <c r="H234" s="37" t="s">
        <v>37</v>
      </c>
      <c r="I234" s="32">
        <v>642</v>
      </c>
      <c r="J234" s="37" t="s">
        <v>55</v>
      </c>
      <c r="K234" s="37">
        <v>1</v>
      </c>
      <c r="L234" s="37" t="s">
        <v>39</v>
      </c>
      <c r="M234" s="37" t="s">
        <v>40</v>
      </c>
      <c r="N234" s="151">
        <f>1123200+1622400</f>
        <v>2745600</v>
      </c>
      <c r="O234" s="1" t="s">
        <v>76</v>
      </c>
      <c r="P234" s="2">
        <v>43556</v>
      </c>
      <c r="Q234" s="2">
        <v>43709</v>
      </c>
      <c r="R234" s="80" t="s">
        <v>42</v>
      </c>
      <c r="S234" s="32" t="s">
        <v>41</v>
      </c>
      <c r="T234" s="16" t="s">
        <v>100</v>
      </c>
    </row>
    <row r="235" spans="1:20" ht="63.75">
      <c r="A235" s="92">
        <v>233</v>
      </c>
      <c r="B235" s="91">
        <v>209</v>
      </c>
      <c r="C235" s="32"/>
      <c r="D235" s="40" t="s">
        <v>60</v>
      </c>
      <c r="E235" s="40"/>
      <c r="F235" s="40" t="s">
        <v>61</v>
      </c>
      <c r="G235" s="87" t="s">
        <v>273</v>
      </c>
      <c r="H235" s="80" t="s">
        <v>37</v>
      </c>
      <c r="I235" s="32">
        <v>642</v>
      </c>
      <c r="J235" s="124" t="s">
        <v>55</v>
      </c>
      <c r="K235" s="37">
        <v>1</v>
      </c>
      <c r="L235" s="124" t="s">
        <v>39</v>
      </c>
      <c r="M235" s="124" t="s">
        <v>40</v>
      </c>
      <c r="N235" s="161">
        <v>2250000</v>
      </c>
      <c r="O235" s="56" t="s">
        <v>76</v>
      </c>
      <c r="P235" s="39">
        <v>43556</v>
      </c>
      <c r="Q235" s="39">
        <v>43647</v>
      </c>
      <c r="R235" s="80" t="s">
        <v>42</v>
      </c>
      <c r="S235" s="32" t="s">
        <v>41</v>
      </c>
      <c r="T235" s="40" t="s">
        <v>100</v>
      </c>
    </row>
    <row r="236" spans="1:20" ht="63.75">
      <c r="A236" s="92">
        <v>234</v>
      </c>
      <c r="B236" s="91">
        <v>210</v>
      </c>
      <c r="C236" s="32"/>
      <c r="D236" s="40" t="s">
        <v>101</v>
      </c>
      <c r="E236" s="40"/>
      <c r="F236" s="40" t="s">
        <v>101</v>
      </c>
      <c r="G236" s="87" t="s">
        <v>223</v>
      </c>
      <c r="H236" s="80" t="s">
        <v>37</v>
      </c>
      <c r="I236" s="32">
        <v>642</v>
      </c>
      <c r="J236" s="124" t="s">
        <v>55</v>
      </c>
      <c r="K236" s="37">
        <v>1</v>
      </c>
      <c r="L236" s="124" t="s">
        <v>39</v>
      </c>
      <c r="M236" s="124" t="s">
        <v>40</v>
      </c>
      <c r="N236" s="69">
        <v>900000</v>
      </c>
      <c r="O236" s="56" t="s">
        <v>56</v>
      </c>
      <c r="P236" s="39">
        <v>43556</v>
      </c>
      <c r="Q236" s="39">
        <v>43617</v>
      </c>
      <c r="R236" s="80" t="s">
        <v>42</v>
      </c>
      <c r="S236" s="32" t="s">
        <v>41</v>
      </c>
      <c r="T236" s="40" t="s">
        <v>100</v>
      </c>
    </row>
    <row r="237" spans="1:20" ht="63.75">
      <c r="A237" s="92">
        <v>235</v>
      </c>
      <c r="B237" s="25">
        <v>211</v>
      </c>
      <c r="C237" s="14"/>
      <c r="D237" s="14" t="s">
        <v>74</v>
      </c>
      <c r="E237" s="14"/>
      <c r="F237" s="14" t="s">
        <v>61</v>
      </c>
      <c r="G237" s="14" t="s">
        <v>286</v>
      </c>
      <c r="H237" s="14" t="s">
        <v>37</v>
      </c>
      <c r="I237" s="14">
        <v>642</v>
      </c>
      <c r="J237" s="14" t="s">
        <v>55</v>
      </c>
      <c r="K237" s="14">
        <v>1</v>
      </c>
      <c r="L237" s="14" t="s">
        <v>39</v>
      </c>
      <c r="M237" s="14" t="s">
        <v>40</v>
      </c>
      <c r="N237" s="55">
        <f>5900000-5900000</f>
        <v>0</v>
      </c>
      <c r="O237" s="14" t="s">
        <v>76</v>
      </c>
      <c r="P237" s="15">
        <v>43586</v>
      </c>
      <c r="Q237" s="109">
        <v>43617</v>
      </c>
      <c r="R237" s="14" t="s">
        <v>42</v>
      </c>
      <c r="S237" s="14" t="s">
        <v>41</v>
      </c>
      <c r="T237" s="14" t="s">
        <v>100</v>
      </c>
    </row>
    <row r="238" spans="1:20" ht="63.75">
      <c r="A238" s="92">
        <v>236</v>
      </c>
      <c r="B238" s="25">
        <v>212</v>
      </c>
      <c r="C238" s="14"/>
      <c r="D238" s="14" t="s">
        <v>74</v>
      </c>
      <c r="E238" s="14"/>
      <c r="F238" s="14" t="s">
        <v>61</v>
      </c>
      <c r="G238" s="14" t="s">
        <v>286</v>
      </c>
      <c r="H238" s="14" t="s">
        <v>37</v>
      </c>
      <c r="I238" s="14">
        <v>642</v>
      </c>
      <c r="J238" s="14" t="s">
        <v>55</v>
      </c>
      <c r="K238" s="14">
        <v>1</v>
      </c>
      <c r="L238" s="14" t="s">
        <v>39</v>
      </c>
      <c r="M238" s="14" t="s">
        <v>40</v>
      </c>
      <c r="N238" s="146">
        <v>9600000</v>
      </c>
      <c r="O238" s="14" t="s">
        <v>76</v>
      </c>
      <c r="P238" s="15">
        <v>43586</v>
      </c>
      <c r="Q238" s="109">
        <v>43617</v>
      </c>
      <c r="R238" s="14" t="s">
        <v>42</v>
      </c>
      <c r="S238" s="14" t="s">
        <v>41</v>
      </c>
      <c r="T238" s="14" t="s">
        <v>100</v>
      </c>
    </row>
    <row r="239" spans="1:20" ht="89.25">
      <c r="A239" s="95">
        <v>237</v>
      </c>
      <c r="B239" s="35">
        <v>213</v>
      </c>
      <c r="C239" s="31"/>
      <c r="D239" s="31" t="s">
        <v>74</v>
      </c>
      <c r="E239" s="31"/>
      <c r="F239" s="31" t="s">
        <v>61</v>
      </c>
      <c r="G239" s="31" t="s">
        <v>75</v>
      </c>
      <c r="H239" s="31" t="s">
        <v>122</v>
      </c>
      <c r="I239" s="31">
        <v>642</v>
      </c>
      <c r="J239" s="31" t="s">
        <v>55</v>
      </c>
      <c r="K239" s="31">
        <v>1</v>
      </c>
      <c r="L239" s="31" t="s">
        <v>39</v>
      </c>
      <c r="M239" s="31" t="s">
        <v>40</v>
      </c>
      <c r="N239" s="147">
        <v>950000</v>
      </c>
      <c r="O239" s="31" t="s">
        <v>76</v>
      </c>
      <c r="P239" s="29">
        <v>43556</v>
      </c>
      <c r="Q239" s="109">
        <v>43617</v>
      </c>
      <c r="R239" s="14" t="s">
        <v>282</v>
      </c>
      <c r="S239" s="14" t="s">
        <v>50</v>
      </c>
      <c r="T239" s="14" t="s">
        <v>100</v>
      </c>
    </row>
    <row r="240" spans="1:20" ht="63.75">
      <c r="A240" s="32">
        <v>238</v>
      </c>
      <c r="B240" s="32">
        <v>214</v>
      </c>
      <c r="C240" s="32" t="s">
        <v>287</v>
      </c>
      <c r="D240" s="32" t="s">
        <v>288</v>
      </c>
      <c r="E240" s="57" t="s">
        <v>289</v>
      </c>
      <c r="F240" s="32" t="s">
        <v>288</v>
      </c>
      <c r="G240" s="57" t="s">
        <v>289</v>
      </c>
      <c r="H240" s="80" t="s">
        <v>37</v>
      </c>
      <c r="I240" s="32" t="s">
        <v>54</v>
      </c>
      <c r="J240" s="32" t="s">
        <v>55</v>
      </c>
      <c r="K240" s="32" t="s">
        <v>34</v>
      </c>
      <c r="L240" s="66" t="s">
        <v>39</v>
      </c>
      <c r="M240" s="92" t="s">
        <v>40</v>
      </c>
      <c r="N240" s="106">
        <v>513000</v>
      </c>
      <c r="O240" s="57" t="s">
        <v>56</v>
      </c>
      <c r="P240" s="138">
        <v>43556</v>
      </c>
      <c r="Q240" s="15">
        <v>43586</v>
      </c>
      <c r="R240" s="14" t="s">
        <v>42</v>
      </c>
      <c r="S240" s="14" t="s">
        <v>41</v>
      </c>
      <c r="T240" s="14" t="s">
        <v>100</v>
      </c>
    </row>
    <row r="241" spans="1:20" ht="63.75">
      <c r="A241" s="95">
        <v>239</v>
      </c>
      <c r="B241" s="116">
        <v>215</v>
      </c>
      <c r="C241" s="60"/>
      <c r="D241" s="60" t="s">
        <v>120</v>
      </c>
      <c r="E241" s="60"/>
      <c r="F241" s="60" t="s">
        <v>267</v>
      </c>
      <c r="G241" s="60" t="s">
        <v>210</v>
      </c>
      <c r="H241" s="60" t="s">
        <v>37</v>
      </c>
      <c r="I241" s="139">
        <v>642</v>
      </c>
      <c r="J241" s="60" t="s">
        <v>55</v>
      </c>
      <c r="K241" s="60">
        <v>1</v>
      </c>
      <c r="L241" s="60" t="s">
        <v>39</v>
      </c>
      <c r="M241" s="60" t="s">
        <v>40</v>
      </c>
      <c r="N241" s="164">
        <v>1150000</v>
      </c>
      <c r="O241" s="78" t="s">
        <v>76</v>
      </c>
      <c r="P241" s="76">
        <v>43556</v>
      </c>
      <c r="Q241" s="140">
        <v>43800</v>
      </c>
      <c r="R241" s="60" t="s">
        <v>42</v>
      </c>
      <c r="S241" s="60" t="s">
        <v>41</v>
      </c>
      <c r="T241" s="60" t="s">
        <v>100</v>
      </c>
    </row>
    <row r="242" spans="1:20" ht="63.75">
      <c r="A242" s="92">
        <v>240</v>
      </c>
      <c r="B242" s="32">
        <v>216</v>
      </c>
      <c r="C242" s="32"/>
      <c r="D242" s="32" t="s">
        <v>101</v>
      </c>
      <c r="E242" s="32"/>
      <c r="F242" s="32" t="s">
        <v>101</v>
      </c>
      <c r="G242" s="87" t="s">
        <v>225</v>
      </c>
      <c r="H242" s="37" t="s">
        <v>37</v>
      </c>
      <c r="I242" s="32">
        <v>642</v>
      </c>
      <c r="J242" s="37" t="s">
        <v>55</v>
      </c>
      <c r="K242" s="37">
        <v>1</v>
      </c>
      <c r="L242" s="37" t="s">
        <v>39</v>
      </c>
      <c r="M242" s="37" t="s">
        <v>40</v>
      </c>
      <c r="N242" s="161">
        <v>580000</v>
      </c>
      <c r="O242" s="57" t="s">
        <v>76</v>
      </c>
      <c r="P242" s="39">
        <v>43586</v>
      </c>
      <c r="Q242" s="39">
        <v>43647</v>
      </c>
      <c r="R242" s="32" t="s">
        <v>42</v>
      </c>
      <c r="S242" s="32" t="s">
        <v>56</v>
      </c>
      <c r="T242" s="32" t="s">
        <v>100</v>
      </c>
    </row>
    <row r="243" spans="1:20" ht="63.75">
      <c r="A243" s="92">
        <v>241</v>
      </c>
      <c r="B243" s="32">
        <v>217</v>
      </c>
      <c r="C243" s="32"/>
      <c r="D243" s="32" t="s">
        <v>101</v>
      </c>
      <c r="E243" s="32"/>
      <c r="F243" s="32" t="s">
        <v>101</v>
      </c>
      <c r="G243" s="80" t="s">
        <v>222</v>
      </c>
      <c r="H243" s="37" t="s">
        <v>37</v>
      </c>
      <c r="I243" s="32">
        <v>642</v>
      </c>
      <c r="J243" s="37" t="s">
        <v>55</v>
      </c>
      <c r="K243" s="37">
        <v>1</v>
      </c>
      <c r="L243" s="37" t="s">
        <v>39</v>
      </c>
      <c r="M243" s="37" t="s">
        <v>40</v>
      </c>
      <c r="N243" s="156">
        <v>4800000</v>
      </c>
      <c r="O243" s="32" t="s">
        <v>76</v>
      </c>
      <c r="P243" s="119">
        <v>43586</v>
      </c>
      <c r="Q243" s="119">
        <v>43800</v>
      </c>
      <c r="R243" s="32" t="s">
        <v>42</v>
      </c>
      <c r="S243" s="32" t="s">
        <v>56</v>
      </c>
      <c r="T243" s="32" t="s">
        <v>100</v>
      </c>
    </row>
    <row r="244" spans="1:20" ht="63.75">
      <c r="A244" s="92">
        <v>242</v>
      </c>
      <c r="B244" s="32">
        <v>218</v>
      </c>
      <c r="C244" s="32"/>
      <c r="D244" s="32" t="s">
        <v>153</v>
      </c>
      <c r="E244" s="32"/>
      <c r="F244" s="32" t="s">
        <v>152</v>
      </c>
      <c r="G244" s="80" t="s">
        <v>221</v>
      </c>
      <c r="H244" s="80" t="s">
        <v>37</v>
      </c>
      <c r="I244" s="72">
        <v>642</v>
      </c>
      <c r="J244" s="80" t="s">
        <v>55</v>
      </c>
      <c r="K244" s="32">
        <v>1</v>
      </c>
      <c r="L244" s="80" t="s">
        <v>39</v>
      </c>
      <c r="M244" s="80" t="s">
        <v>40</v>
      </c>
      <c r="N244" s="156">
        <v>6600000</v>
      </c>
      <c r="O244" s="80" t="s">
        <v>76</v>
      </c>
      <c r="P244" s="15">
        <v>43586</v>
      </c>
      <c r="Q244" s="119">
        <v>43647</v>
      </c>
      <c r="R244" s="80" t="s">
        <v>42</v>
      </c>
      <c r="S244" s="80" t="s">
        <v>56</v>
      </c>
      <c r="T244" s="14" t="s">
        <v>100</v>
      </c>
    </row>
    <row r="245" spans="1:20" ht="63.75">
      <c r="A245" s="92">
        <v>243</v>
      </c>
      <c r="B245" s="25">
        <v>219</v>
      </c>
      <c r="C245" s="14"/>
      <c r="D245" s="14" t="s">
        <v>167</v>
      </c>
      <c r="E245" s="14"/>
      <c r="F245" s="14" t="s">
        <v>166</v>
      </c>
      <c r="G245" s="14" t="s">
        <v>107</v>
      </c>
      <c r="H245" s="14" t="s">
        <v>37</v>
      </c>
      <c r="I245" s="14">
        <v>642</v>
      </c>
      <c r="J245" s="14" t="s">
        <v>55</v>
      </c>
      <c r="K245" s="14">
        <v>1</v>
      </c>
      <c r="L245" s="14" t="s">
        <v>39</v>
      </c>
      <c r="M245" s="14" t="s">
        <v>40</v>
      </c>
      <c r="N245" s="165">
        <v>4200000</v>
      </c>
      <c r="O245" s="14" t="s">
        <v>76</v>
      </c>
      <c r="P245" s="15">
        <v>43617</v>
      </c>
      <c r="Q245" s="15">
        <v>43922</v>
      </c>
      <c r="R245" s="14" t="s">
        <v>42</v>
      </c>
      <c r="S245" s="14" t="s">
        <v>41</v>
      </c>
      <c r="T245" s="14" t="s">
        <v>100</v>
      </c>
    </row>
    <row r="246" spans="1:20" ht="63.75">
      <c r="A246" s="92">
        <v>244</v>
      </c>
      <c r="B246" s="25">
        <v>220</v>
      </c>
      <c r="C246" s="14"/>
      <c r="D246" s="14" t="s">
        <v>91</v>
      </c>
      <c r="E246" s="14" t="s">
        <v>35</v>
      </c>
      <c r="F246" s="14" t="s">
        <v>92</v>
      </c>
      <c r="G246" s="32" t="s">
        <v>292</v>
      </c>
      <c r="H246" s="56" t="s">
        <v>37</v>
      </c>
      <c r="I246" s="14" t="s">
        <v>54</v>
      </c>
      <c r="J246" s="14" t="s">
        <v>55</v>
      </c>
      <c r="K246" s="14" t="s">
        <v>34</v>
      </c>
      <c r="L246" s="14" t="s">
        <v>39</v>
      </c>
      <c r="M246" s="14" t="s">
        <v>40</v>
      </c>
      <c r="N246" s="156">
        <v>600000</v>
      </c>
      <c r="O246" s="56" t="s">
        <v>76</v>
      </c>
      <c r="P246" s="15">
        <v>43617</v>
      </c>
      <c r="Q246" s="15">
        <v>43678</v>
      </c>
      <c r="R246" s="14" t="s">
        <v>42</v>
      </c>
      <c r="S246" s="14" t="s">
        <v>56</v>
      </c>
      <c r="T246" s="14" t="s">
        <v>100</v>
      </c>
    </row>
    <row r="247" spans="1:20" ht="63.75">
      <c r="A247" s="92">
        <v>245</v>
      </c>
      <c r="B247" s="25">
        <v>221</v>
      </c>
      <c r="C247" s="14"/>
      <c r="D247" s="14" t="s">
        <v>57</v>
      </c>
      <c r="E247" s="14"/>
      <c r="F247" s="14" t="s">
        <v>58</v>
      </c>
      <c r="G247" s="14" t="s">
        <v>203</v>
      </c>
      <c r="H247" s="14" t="s">
        <v>37</v>
      </c>
      <c r="I247" s="14">
        <v>642</v>
      </c>
      <c r="J247" s="14" t="s">
        <v>55</v>
      </c>
      <c r="K247" s="14">
        <v>1</v>
      </c>
      <c r="L247" s="14" t="s">
        <v>39</v>
      </c>
      <c r="M247" s="14" t="s">
        <v>40</v>
      </c>
      <c r="N247" s="144">
        <v>400000</v>
      </c>
      <c r="O247" s="14" t="s">
        <v>50</v>
      </c>
      <c r="P247" s="15">
        <v>43617</v>
      </c>
      <c r="Q247" s="15">
        <v>43678</v>
      </c>
      <c r="R247" s="14" t="s">
        <v>42</v>
      </c>
      <c r="S247" s="14" t="s">
        <v>41</v>
      </c>
      <c r="T247" s="14" t="s">
        <v>100</v>
      </c>
    </row>
    <row r="248" spans="1:20" ht="63.75">
      <c r="A248" s="92">
        <v>246</v>
      </c>
      <c r="B248" s="90">
        <v>222</v>
      </c>
      <c r="C248" s="117"/>
      <c r="D248" s="32" t="s">
        <v>167</v>
      </c>
      <c r="E248" s="32"/>
      <c r="F248" s="32" t="s">
        <v>295</v>
      </c>
      <c r="G248" s="14" t="s">
        <v>294</v>
      </c>
      <c r="H248" s="36" t="s">
        <v>37</v>
      </c>
      <c r="I248" s="63">
        <v>642</v>
      </c>
      <c r="J248" s="36" t="s">
        <v>55</v>
      </c>
      <c r="K248" s="36">
        <v>1</v>
      </c>
      <c r="L248" s="36" t="s">
        <v>39</v>
      </c>
      <c r="M248" s="36" t="s">
        <v>40</v>
      </c>
      <c r="N248" s="118">
        <f>2241552</f>
        <v>2241552</v>
      </c>
      <c r="O248" s="36" t="s">
        <v>41</v>
      </c>
      <c r="P248" s="119">
        <v>43647</v>
      </c>
      <c r="Q248" s="119">
        <v>43800</v>
      </c>
      <c r="R248" s="32" t="s">
        <v>42</v>
      </c>
      <c r="S248" s="32" t="s">
        <v>41</v>
      </c>
      <c r="T248" s="32" t="s">
        <v>100</v>
      </c>
    </row>
    <row r="249" spans="1:20" ht="63.75">
      <c r="A249" s="92">
        <v>247</v>
      </c>
      <c r="B249" s="90">
        <v>223</v>
      </c>
      <c r="C249" s="117"/>
      <c r="D249" s="32" t="s">
        <v>121</v>
      </c>
      <c r="E249" s="32"/>
      <c r="F249" s="32" t="s">
        <v>121</v>
      </c>
      <c r="G249" s="14" t="s">
        <v>139</v>
      </c>
      <c r="H249" s="36" t="s">
        <v>37</v>
      </c>
      <c r="I249" s="63">
        <v>642</v>
      </c>
      <c r="J249" s="36" t="s">
        <v>55</v>
      </c>
      <c r="K249" s="36">
        <v>1</v>
      </c>
      <c r="L249" s="36" t="s">
        <v>39</v>
      </c>
      <c r="M249" s="36" t="s">
        <v>40</v>
      </c>
      <c r="N249" s="118">
        <v>526825.02</v>
      </c>
      <c r="O249" s="36" t="s">
        <v>41</v>
      </c>
      <c r="P249" s="119">
        <v>43647</v>
      </c>
      <c r="Q249" s="119">
        <v>43800</v>
      </c>
      <c r="R249" s="32" t="s">
        <v>42</v>
      </c>
      <c r="S249" s="32" t="s">
        <v>41</v>
      </c>
      <c r="T249" s="32" t="s">
        <v>100</v>
      </c>
    </row>
    <row r="250" spans="1:20" ht="63.75">
      <c r="A250" s="92">
        <v>248</v>
      </c>
      <c r="B250" s="90">
        <v>224</v>
      </c>
      <c r="C250" s="117"/>
      <c r="D250" s="32" t="s">
        <v>120</v>
      </c>
      <c r="E250" s="32"/>
      <c r="F250" s="32" t="s">
        <v>267</v>
      </c>
      <c r="G250" s="14" t="s">
        <v>235</v>
      </c>
      <c r="H250" s="36" t="s">
        <v>37</v>
      </c>
      <c r="I250" s="63">
        <v>642</v>
      </c>
      <c r="J250" s="36" t="s">
        <v>55</v>
      </c>
      <c r="K250" s="36">
        <v>1</v>
      </c>
      <c r="L250" s="36" t="s">
        <v>39</v>
      </c>
      <c r="M250" s="36" t="s">
        <v>40</v>
      </c>
      <c r="N250" s="166">
        <v>8939697</v>
      </c>
      <c r="O250" s="36" t="s">
        <v>50</v>
      </c>
      <c r="P250" s="119">
        <v>43647</v>
      </c>
      <c r="Q250" s="119">
        <v>43800</v>
      </c>
      <c r="R250" s="32" t="s">
        <v>42</v>
      </c>
      <c r="S250" s="32" t="s">
        <v>41</v>
      </c>
      <c r="T250" s="32" t="s">
        <v>100</v>
      </c>
    </row>
    <row r="251" spans="1:20" ht="63.75">
      <c r="A251" s="92">
        <v>249</v>
      </c>
      <c r="B251" s="90">
        <v>225</v>
      </c>
      <c r="C251" s="117"/>
      <c r="D251" s="32" t="s">
        <v>79</v>
      </c>
      <c r="E251" s="32"/>
      <c r="F251" s="32" t="s">
        <v>80</v>
      </c>
      <c r="G251" s="14" t="s">
        <v>281</v>
      </c>
      <c r="H251" s="36" t="s">
        <v>37</v>
      </c>
      <c r="I251" s="63">
        <v>642</v>
      </c>
      <c r="J251" s="36" t="s">
        <v>55</v>
      </c>
      <c r="K251" s="36">
        <v>1</v>
      </c>
      <c r="L251" s="36" t="s">
        <v>39</v>
      </c>
      <c r="M251" s="36" t="s">
        <v>40</v>
      </c>
      <c r="N251" s="166">
        <v>960000</v>
      </c>
      <c r="O251" s="36" t="s">
        <v>76</v>
      </c>
      <c r="P251" s="119">
        <v>43647</v>
      </c>
      <c r="Q251" s="119">
        <v>43800</v>
      </c>
      <c r="R251" s="32" t="s">
        <v>42</v>
      </c>
      <c r="S251" s="32" t="s">
        <v>41</v>
      </c>
      <c r="T251" s="32" t="s">
        <v>100</v>
      </c>
    </row>
    <row r="252" spans="1:20" ht="66" customHeight="1">
      <c r="A252" s="92">
        <v>250</v>
      </c>
      <c r="B252" s="25">
        <v>226</v>
      </c>
      <c r="C252" s="14"/>
      <c r="D252" s="31" t="s">
        <v>67</v>
      </c>
      <c r="E252" s="31"/>
      <c r="F252" s="31" t="s">
        <v>88</v>
      </c>
      <c r="G252" s="31" t="s">
        <v>206</v>
      </c>
      <c r="H252" s="14" t="s">
        <v>122</v>
      </c>
      <c r="I252" s="14">
        <v>642</v>
      </c>
      <c r="J252" s="14" t="s">
        <v>55</v>
      </c>
      <c r="K252" s="14">
        <v>1</v>
      </c>
      <c r="L252" s="14" t="s">
        <v>39</v>
      </c>
      <c r="M252" s="14" t="s">
        <v>40</v>
      </c>
      <c r="N252" s="150">
        <v>500000</v>
      </c>
      <c r="O252" s="14" t="s">
        <v>50</v>
      </c>
      <c r="P252" s="15">
        <v>43647</v>
      </c>
      <c r="Q252" s="15">
        <v>43800</v>
      </c>
      <c r="R252" s="14" t="s">
        <v>296</v>
      </c>
      <c r="S252" s="14" t="s">
        <v>50</v>
      </c>
      <c r="T252" s="14" t="s">
        <v>100</v>
      </c>
    </row>
    <row r="253" spans="1:20" ht="63.75">
      <c r="A253" s="92">
        <v>251</v>
      </c>
      <c r="B253" s="25">
        <v>227</v>
      </c>
      <c r="C253" s="59"/>
      <c r="D253" s="32" t="s">
        <v>264</v>
      </c>
      <c r="E253" s="32" t="s">
        <v>264</v>
      </c>
      <c r="F253" s="32" t="s">
        <v>264</v>
      </c>
      <c r="G253" s="32" t="s">
        <v>172</v>
      </c>
      <c r="H253" s="25" t="s">
        <v>37</v>
      </c>
      <c r="I253" s="27">
        <v>642</v>
      </c>
      <c r="J253" s="14" t="s">
        <v>55</v>
      </c>
      <c r="K253" s="14">
        <v>1</v>
      </c>
      <c r="L253" s="14" t="s">
        <v>39</v>
      </c>
      <c r="M253" s="14" t="s">
        <v>40</v>
      </c>
      <c r="N253" s="17">
        <v>12420000</v>
      </c>
      <c r="O253" s="28" t="s">
        <v>56</v>
      </c>
      <c r="P253" s="33">
        <v>43647</v>
      </c>
      <c r="Q253" s="33">
        <v>43709</v>
      </c>
      <c r="R253" s="14" t="s">
        <v>42</v>
      </c>
      <c r="S253" s="14" t="s">
        <v>41</v>
      </c>
      <c r="T253" s="14" t="s">
        <v>100</v>
      </c>
    </row>
    <row r="254" spans="1:20" ht="63.75">
      <c r="A254" s="92">
        <v>252</v>
      </c>
      <c r="B254" s="25">
        <v>228</v>
      </c>
      <c r="C254" s="14"/>
      <c r="D254" s="14" t="s">
        <v>79</v>
      </c>
      <c r="E254" s="14"/>
      <c r="F254" s="14" t="s">
        <v>80</v>
      </c>
      <c r="G254" s="14" t="s">
        <v>276</v>
      </c>
      <c r="H254" s="14" t="s">
        <v>37</v>
      </c>
      <c r="I254" s="14">
        <v>642</v>
      </c>
      <c r="J254" s="14" t="s">
        <v>55</v>
      </c>
      <c r="K254" s="14">
        <v>1</v>
      </c>
      <c r="L254" s="14" t="s">
        <v>39</v>
      </c>
      <c r="M254" s="14" t="s">
        <v>40</v>
      </c>
      <c r="N254" s="148">
        <v>600000</v>
      </c>
      <c r="O254" s="14" t="s">
        <v>76</v>
      </c>
      <c r="P254" s="15">
        <v>43647</v>
      </c>
      <c r="Q254" s="15">
        <v>43800</v>
      </c>
      <c r="R254" s="14" t="s">
        <v>42</v>
      </c>
      <c r="S254" s="14" t="s">
        <v>41</v>
      </c>
      <c r="T254" s="14" t="s">
        <v>100</v>
      </c>
    </row>
    <row r="255" spans="1:20" ht="63.75">
      <c r="A255" s="95">
        <v>253</v>
      </c>
      <c r="B255" s="35">
        <v>229</v>
      </c>
      <c r="C255" s="31"/>
      <c r="D255" s="31" t="s">
        <v>299</v>
      </c>
      <c r="E255" s="31"/>
      <c r="F255" s="31" t="s">
        <v>298</v>
      </c>
      <c r="G255" s="14" t="s">
        <v>297</v>
      </c>
      <c r="H255" s="14" t="s">
        <v>37</v>
      </c>
      <c r="I255" s="14">
        <v>642</v>
      </c>
      <c r="J255" s="14" t="s">
        <v>55</v>
      </c>
      <c r="K255" s="14">
        <v>1</v>
      </c>
      <c r="L255" s="14" t="s">
        <v>39</v>
      </c>
      <c r="M255" s="14" t="s">
        <v>40</v>
      </c>
      <c r="N255" s="148">
        <v>2800000</v>
      </c>
      <c r="O255" s="14" t="s">
        <v>76</v>
      </c>
      <c r="P255" s="15">
        <v>43647</v>
      </c>
      <c r="Q255" s="15">
        <v>43709</v>
      </c>
      <c r="R255" s="14" t="s">
        <v>42</v>
      </c>
      <c r="S255" s="14" t="s">
        <v>41</v>
      </c>
      <c r="T255" s="14" t="s">
        <v>100</v>
      </c>
    </row>
    <row r="256" spans="1:20" ht="63.75">
      <c r="A256" s="92">
        <v>254</v>
      </c>
      <c r="B256" s="32">
        <v>230</v>
      </c>
      <c r="C256" s="32"/>
      <c r="D256" s="32" t="s">
        <v>264</v>
      </c>
      <c r="E256" s="32" t="s">
        <v>264</v>
      </c>
      <c r="F256" s="32" t="s">
        <v>264</v>
      </c>
      <c r="G256" s="32" t="s">
        <v>187</v>
      </c>
      <c r="H256" s="121" t="s">
        <v>37</v>
      </c>
      <c r="I256" s="27">
        <v>642</v>
      </c>
      <c r="J256" s="14" t="s">
        <v>55</v>
      </c>
      <c r="K256" s="14">
        <v>1</v>
      </c>
      <c r="L256" s="14" t="s">
        <v>39</v>
      </c>
      <c r="M256" s="14" t="s">
        <v>40</v>
      </c>
      <c r="N256" s="17">
        <v>2820000</v>
      </c>
      <c r="O256" s="28" t="s">
        <v>56</v>
      </c>
      <c r="P256" s="33">
        <v>43678</v>
      </c>
      <c r="Q256" s="33">
        <v>43739</v>
      </c>
      <c r="R256" s="14" t="s">
        <v>42</v>
      </c>
      <c r="S256" s="14" t="s">
        <v>41</v>
      </c>
      <c r="T256" s="14" t="s">
        <v>100</v>
      </c>
    </row>
    <row r="257" spans="1:20" ht="89.25">
      <c r="A257" s="92">
        <v>255</v>
      </c>
      <c r="B257" s="25">
        <v>231</v>
      </c>
      <c r="C257" s="14"/>
      <c r="D257" s="14" t="s">
        <v>60</v>
      </c>
      <c r="E257" s="14" t="s">
        <v>35</v>
      </c>
      <c r="F257" s="14" t="s">
        <v>61</v>
      </c>
      <c r="G257" s="14" t="s">
        <v>300</v>
      </c>
      <c r="H257" s="14" t="s">
        <v>122</v>
      </c>
      <c r="I257" s="14">
        <v>642</v>
      </c>
      <c r="J257" s="14" t="s">
        <v>55</v>
      </c>
      <c r="K257" s="14">
        <v>1</v>
      </c>
      <c r="L257" s="14" t="s">
        <v>39</v>
      </c>
      <c r="M257" s="14" t="s">
        <v>40</v>
      </c>
      <c r="N257" s="159">
        <v>1500000</v>
      </c>
      <c r="O257" s="14" t="s">
        <v>50</v>
      </c>
      <c r="P257" s="15">
        <v>43678</v>
      </c>
      <c r="Q257" s="15">
        <v>43800</v>
      </c>
      <c r="R257" s="14" t="s">
        <v>282</v>
      </c>
      <c r="S257" s="14" t="s">
        <v>50</v>
      </c>
      <c r="T257" s="14" t="s">
        <v>100</v>
      </c>
    </row>
    <row r="258" spans="1:20" ht="63.75">
      <c r="A258" s="92">
        <v>256</v>
      </c>
      <c r="B258" s="32">
        <v>232</v>
      </c>
      <c r="C258" s="32"/>
      <c r="D258" s="32" t="s">
        <v>101</v>
      </c>
      <c r="E258" s="32"/>
      <c r="F258" s="32" t="s">
        <v>101</v>
      </c>
      <c r="G258" s="80" t="s">
        <v>261</v>
      </c>
      <c r="H258" s="37" t="s">
        <v>122</v>
      </c>
      <c r="I258" s="32">
        <v>642</v>
      </c>
      <c r="J258" s="37" t="s">
        <v>55</v>
      </c>
      <c r="K258" s="37">
        <v>1</v>
      </c>
      <c r="L258" s="37" t="s">
        <v>39</v>
      </c>
      <c r="M258" s="37" t="s">
        <v>40</v>
      </c>
      <c r="N258" s="66">
        <v>2600000</v>
      </c>
      <c r="O258" s="80" t="s">
        <v>56</v>
      </c>
      <c r="P258" s="119">
        <v>43678</v>
      </c>
      <c r="Q258" s="119">
        <v>43800</v>
      </c>
      <c r="R258" s="80" t="s">
        <v>51</v>
      </c>
      <c r="S258" s="32" t="s">
        <v>76</v>
      </c>
      <c r="T258" s="16" t="s">
        <v>100</v>
      </c>
    </row>
    <row r="259" spans="1:20" ht="63.75">
      <c r="A259" s="92">
        <v>257</v>
      </c>
      <c r="B259" s="25">
        <v>233</v>
      </c>
      <c r="C259" s="14" t="s">
        <v>98</v>
      </c>
      <c r="D259" s="14" t="s">
        <v>98</v>
      </c>
      <c r="E259" s="14" t="s">
        <v>315</v>
      </c>
      <c r="F259" s="14" t="s">
        <v>315</v>
      </c>
      <c r="G259" s="14" t="s">
        <v>316</v>
      </c>
      <c r="H259" s="14" t="s">
        <v>37</v>
      </c>
      <c r="I259" s="27">
        <v>642</v>
      </c>
      <c r="J259" s="14" t="s">
        <v>55</v>
      </c>
      <c r="K259" s="14">
        <v>1</v>
      </c>
      <c r="L259" s="37" t="s">
        <v>39</v>
      </c>
      <c r="M259" s="37" t="s">
        <v>40</v>
      </c>
      <c r="N259" s="144">
        <v>1853000</v>
      </c>
      <c r="O259" s="15" t="s">
        <v>76</v>
      </c>
      <c r="P259" s="2">
        <v>43709</v>
      </c>
      <c r="Q259" s="2">
        <v>43739</v>
      </c>
      <c r="R259" s="14" t="s">
        <v>42</v>
      </c>
      <c r="S259" s="14" t="s">
        <v>56</v>
      </c>
      <c r="T259" s="14" t="s">
        <v>100</v>
      </c>
    </row>
    <row r="260" spans="1:20" ht="63.75">
      <c r="A260" s="92">
        <v>258</v>
      </c>
      <c r="B260" s="25">
        <v>234</v>
      </c>
      <c r="C260" s="14" t="s">
        <v>98</v>
      </c>
      <c r="D260" s="14" t="s">
        <v>98</v>
      </c>
      <c r="E260" s="14" t="s">
        <v>315</v>
      </c>
      <c r="F260" s="14" t="s">
        <v>315</v>
      </c>
      <c r="G260" s="14" t="s">
        <v>317</v>
      </c>
      <c r="H260" s="14" t="s">
        <v>37</v>
      </c>
      <c r="I260" s="27">
        <v>642</v>
      </c>
      <c r="J260" s="14" t="s">
        <v>55</v>
      </c>
      <c r="K260" s="14">
        <v>1</v>
      </c>
      <c r="L260" s="37" t="s">
        <v>39</v>
      </c>
      <c r="M260" s="37" t="s">
        <v>40</v>
      </c>
      <c r="N260" s="144">
        <v>525000</v>
      </c>
      <c r="O260" s="15" t="s">
        <v>76</v>
      </c>
      <c r="P260" s="2">
        <v>43709</v>
      </c>
      <c r="Q260" s="2">
        <v>43739</v>
      </c>
      <c r="R260" s="14" t="s">
        <v>42</v>
      </c>
      <c r="S260" s="14" t="s">
        <v>56</v>
      </c>
      <c r="T260" s="14" t="s">
        <v>100</v>
      </c>
    </row>
    <row r="261" spans="1:20" ht="63.75">
      <c r="A261" s="92">
        <v>259</v>
      </c>
      <c r="B261" s="25">
        <v>235</v>
      </c>
      <c r="D261" s="14" t="s">
        <v>169</v>
      </c>
      <c r="F261" s="28" t="s">
        <v>170</v>
      </c>
      <c r="G261" s="32" t="s">
        <v>318</v>
      </c>
      <c r="H261" s="14" t="s">
        <v>37</v>
      </c>
      <c r="I261" s="27">
        <v>642</v>
      </c>
      <c r="J261" s="14" t="s">
        <v>55</v>
      </c>
      <c r="K261" s="14">
        <v>1</v>
      </c>
      <c r="L261" s="37" t="s">
        <v>39</v>
      </c>
      <c r="M261" s="37" t="s">
        <v>40</v>
      </c>
      <c r="N261" s="144">
        <v>3070000</v>
      </c>
      <c r="O261" s="15" t="s">
        <v>76</v>
      </c>
      <c r="P261" s="2">
        <v>43678</v>
      </c>
      <c r="Q261" s="2">
        <v>43739</v>
      </c>
      <c r="R261" s="14" t="s">
        <v>42</v>
      </c>
      <c r="S261" s="14" t="s">
        <v>56</v>
      </c>
      <c r="T261" s="14" t="s">
        <v>100</v>
      </c>
    </row>
    <row r="262" spans="1:20" ht="63.75">
      <c r="A262" s="92">
        <v>260</v>
      </c>
      <c r="B262" s="32">
        <v>236</v>
      </c>
      <c r="C262" s="32"/>
      <c r="D262" s="32" t="s">
        <v>192</v>
      </c>
      <c r="E262" s="32"/>
      <c r="F262" s="32" t="s">
        <v>194</v>
      </c>
      <c r="G262" s="32" t="s">
        <v>375</v>
      </c>
      <c r="H262" s="32" t="s">
        <v>37</v>
      </c>
      <c r="I262" s="86">
        <v>642</v>
      </c>
      <c r="J262" s="32" t="s">
        <v>55</v>
      </c>
      <c r="K262" s="32">
        <v>1</v>
      </c>
      <c r="L262" s="32" t="s">
        <v>39</v>
      </c>
      <c r="M262" s="32" t="s">
        <v>40</v>
      </c>
      <c r="N262" s="155">
        <v>2000000</v>
      </c>
      <c r="O262" s="32" t="s">
        <v>76</v>
      </c>
      <c r="P262" s="15">
        <v>43739</v>
      </c>
      <c r="Q262" s="15">
        <v>44012</v>
      </c>
      <c r="R262" s="14" t="s">
        <v>42</v>
      </c>
      <c r="S262" s="32" t="s">
        <v>41</v>
      </c>
      <c r="T262" s="32" t="s">
        <v>100</v>
      </c>
    </row>
    <row r="263" spans="1:20" ht="76.5">
      <c r="A263" s="92">
        <v>261</v>
      </c>
      <c r="B263" s="25">
        <v>237</v>
      </c>
      <c r="C263" s="31"/>
      <c r="D263" s="31" t="s">
        <v>36</v>
      </c>
      <c r="E263" s="31"/>
      <c r="F263" s="31" t="s">
        <v>117</v>
      </c>
      <c r="G263" s="31" t="s">
        <v>301</v>
      </c>
      <c r="H263" s="31" t="s">
        <v>37</v>
      </c>
      <c r="I263" s="31" t="s">
        <v>38</v>
      </c>
      <c r="J263" s="31" t="s">
        <v>143</v>
      </c>
      <c r="K263" s="141">
        <v>1</v>
      </c>
      <c r="L263" s="31" t="s">
        <v>39</v>
      </c>
      <c r="M263" s="59" t="s">
        <v>40</v>
      </c>
      <c r="N263" s="96">
        <v>1085000</v>
      </c>
      <c r="O263" s="35" t="s">
        <v>41</v>
      </c>
      <c r="P263" s="26">
        <v>43466</v>
      </c>
      <c r="Q263" s="26">
        <v>43800</v>
      </c>
      <c r="R263" s="31" t="s">
        <v>42</v>
      </c>
      <c r="S263" s="31" t="s">
        <v>41</v>
      </c>
      <c r="T263" s="31" t="s">
        <v>43</v>
      </c>
    </row>
    <row r="264" spans="1:20" ht="76.5">
      <c r="A264" s="92">
        <v>262</v>
      </c>
      <c r="B264" s="25">
        <v>238</v>
      </c>
      <c r="C264" s="31"/>
      <c r="D264" s="32" t="s">
        <v>120</v>
      </c>
      <c r="E264" s="32"/>
      <c r="F264" s="32" t="s">
        <v>267</v>
      </c>
      <c r="G264" s="31" t="s">
        <v>325</v>
      </c>
      <c r="H264" s="31" t="s">
        <v>37</v>
      </c>
      <c r="I264" s="31" t="s">
        <v>38</v>
      </c>
      <c r="J264" s="31" t="s">
        <v>143</v>
      </c>
      <c r="K264" s="141">
        <v>1</v>
      </c>
      <c r="L264" s="31" t="s">
        <v>39</v>
      </c>
      <c r="M264" s="59" t="s">
        <v>40</v>
      </c>
      <c r="N264" s="96">
        <v>6674382</v>
      </c>
      <c r="O264" s="35" t="s">
        <v>41</v>
      </c>
      <c r="P264" s="26">
        <v>43678</v>
      </c>
      <c r="Q264" s="26">
        <v>43800</v>
      </c>
      <c r="R264" s="31" t="s">
        <v>42</v>
      </c>
      <c r="S264" s="31" t="s">
        <v>41</v>
      </c>
      <c r="T264" s="31" t="s">
        <v>43</v>
      </c>
    </row>
    <row r="265" spans="1:20" ht="76.5">
      <c r="A265" s="92">
        <v>263</v>
      </c>
      <c r="B265" s="32">
        <v>239</v>
      </c>
      <c r="C265" s="31"/>
      <c r="D265" s="31" t="s">
        <v>302</v>
      </c>
      <c r="E265" s="31"/>
      <c r="F265" s="31" t="s">
        <v>376</v>
      </c>
      <c r="G265" s="31" t="s">
        <v>303</v>
      </c>
      <c r="H265" s="31" t="s">
        <v>37</v>
      </c>
      <c r="I265" s="31" t="s">
        <v>38</v>
      </c>
      <c r="J265" s="31" t="s">
        <v>143</v>
      </c>
      <c r="K265" s="141">
        <v>1</v>
      </c>
      <c r="L265" s="31" t="s">
        <v>39</v>
      </c>
      <c r="M265" s="59" t="s">
        <v>40</v>
      </c>
      <c r="N265" s="96">
        <v>9300000</v>
      </c>
      <c r="O265" s="35" t="s">
        <v>41</v>
      </c>
      <c r="P265" s="26">
        <v>43466</v>
      </c>
      <c r="Q265" s="26">
        <v>43800</v>
      </c>
      <c r="R265" s="31" t="s">
        <v>42</v>
      </c>
      <c r="S265" s="31" t="s">
        <v>41</v>
      </c>
      <c r="T265" s="31" t="s">
        <v>43</v>
      </c>
    </row>
    <row r="266" spans="1:20" ht="63.75">
      <c r="A266" s="92">
        <v>264</v>
      </c>
      <c r="B266" s="25">
        <v>240</v>
      </c>
      <c r="C266" s="97"/>
      <c r="D266" s="32" t="s">
        <v>101</v>
      </c>
      <c r="E266" s="32"/>
      <c r="F266" s="32" t="s">
        <v>101</v>
      </c>
      <c r="G266" s="32" t="s">
        <v>304</v>
      </c>
      <c r="H266" s="32" t="s">
        <v>37</v>
      </c>
      <c r="I266" s="32">
        <v>642</v>
      </c>
      <c r="J266" s="37" t="s">
        <v>55</v>
      </c>
      <c r="K266" s="37">
        <v>1</v>
      </c>
      <c r="L266" s="37" t="s">
        <v>39</v>
      </c>
      <c r="M266" s="37" t="s">
        <v>40</v>
      </c>
      <c r="N266" s="38">
        <v>5000000</v>
      </c>
      <c r="O266" s="32" t="s">
        <v>56</v>
      </c>
      <c r="P266" s="39">
        <v>43739</v>
      </c>
      <c r="Q266" s="39">
        <v>43800</v>
      </c>
      <c r="R266" s="32" t="s">
        <v>42</v>
      </c>
      <c r="S266" s="32" t="s">
        <v>41</v>
      </c>
      <c r="T266" s="32" t="s">
        <v>100</v>
      </c>
    </row>
    <row r="267" spans="1:20" ht="63.75">
      <c r="A267" s="92">
        <v>265</v>
      </c>
      <c r="B267" s="25">
        <v>241</v>
      </c>
      <c r="C267" s="97"/>
      <c r="D267" s="32" t="s">
        <v>101</v>
      </c>
      <c r="E267" s="32"/>
      <c r="F267" s="32" t="s">
        <v>101</v>
      </c>
      <c r="G267" s="32" t="s">
        <v>305</v>
      </c>
      <c r="H267" s="32" t="s">
        <v>37</v>
      </c>
      <c r="I267" s="32">
        <v>642</v>
      </c>
      <c r="J267" s="37" t="s">
        <v>55</v>
      </c>
      <c r="K267" s="37">
        <v>1</v>
      </c>
      <c r="L267" s="37" t="s">
        <v>39</v>
      </c>
      <c r="M267" s="37" t="s">
        <v>40</v>
      </c>
      <c r="N267" s="38">
        <v>4000000</v>
      </c>
      <c r="O267" s="32" t="s">
        <v>56</v>
      </c>
      <c r="P267" s="39">
        <v>43739</v>
      </c>
      <c r="Q267" s="39">
        <v>43800</v>
      </c>
      <c r="R267" s="32" t="s">
        <v>42</v>
      </c>
      <c r="S267" s="32" t="s">
        <v>41</v>
      </c>
      <c r="T267" s="32" t="s">
        <v>100</v>
      </c>
    </row>
    <row r="268" spans="1:20" ht="63.75">
      <c r="A268" s="92">
        <v>266</v>
      </c>
      <c r="B268" s="32">
        <v>242</v>
      </c>
      <c r="C268" s="97"/>
      <c r="D268" s="32" t="s">
        <v>101</v>
      </c>
      <c r="E268" s="32"/>
      <c r="F268" s="32" t="s">
        <v>101</v>
      </c>
      <c r="G268" s="32" t="s">
        <v>306</v>
      </c>
      <c r="H268" s="32" t="s">
        <v>37</v>
      </c>
      <c r="I268" s="32">
        <v>642</v>
      </c>
      <c r="J268" s="37" t="s">
        <v>55</v>
      </c>
      <c r="K268" s="37">
        <v>1</v>
      </c>
      <c r="L268" s="37" t="s">
        <v>39</v>
      </c>
      <c r="M268" s="37" t="s">
        <v>40</v>
      </c>
      <c r="N268" s="38">
        <v>7000000</v>
      </c>
      <c r="O268" s="32" t="s">
        <v>56</v>
      </c>
      <c r="P268" s="39">
        <v>43739</v>
      </c>
      <c r="Q268" s="39">
        <v>43800</v>
      </c>
      <c r="R268" s="32" t="s">
        <v>42</v>
      </c>
      <c r="S268" s="32" t="s">
        <v>41</v>
      </c>
      <c r="T268" s="32" t="s">
        <v>100</v>
      </c>
    </row>
    <row r="269" spans="1:20" ht="63.75">
      <c r="A269" s="92">
        <v>267</v>
      </c>
      <c r="B269" s="25">
        <v>243</v>
      </c>
      <c r="C269" s="97"/>
      <c r="D269" s="32" t="s">
        <v>101</v>
      </c>
      <c r="E269" s="32"/>
      <c r="F269" s="32" t="s">
        <v>101</v>
      </c>
      <c r="G269" s="32" t="s">
        <v>319</v>
      </c>
      <c r="H269" s="32" t="s">
        <v>37</v>
      </c>
      <c r="I269" s="32">
        <v>642</v>
      </c>
      <c r="J269" s="37" t="s">
        <v>55</v>
      </c>
      <c r="K269" s="37">
        <v>1</v>
      </c>
      <c r="L269" s="37" t="s">
        <v>39</v>
      </c>
      <c r="M269" s="37" t="s">
        <v>40</v>
      </c>
      <c r="N269" s="163">
        <f>2000000</f>
        <v>2000000</v>
      </c>
      <c r="O269" s="32" t="s">
        <v>76</v>
      </c>
      <c r="P269" s="39">
        <v>43739</v>
      </c>
      <c r="Q269" s="39">
        <v>43800</v>
      </c>
      <c r="R269" s="32" t="s">
        <v>42</v>
      </c>
      <c r="S269" s="32" t="s">
        <v>41</v>
      </c>
      <c r="T269" s="32" t="s">
        <v>100</v>
      </c>
    </row>
    <row r="270" spans="1:20" ht="63.75">
      <c r="A270" s="92">
        <v>268</v>
      </c>
      <c r="B270" s="25">
        <v>244</v>
      </c>
      <c r="C270" s="97"/>
      <c r="D270" s="32" t="s">
        <v>60</v>
      </c>
      <c r="E270" s="32" t="s">
        <v>35</v>
      </c>
      <c r="F270" s="32" t="s">
        <v>61</v>
      </c>
      <c r="G270" s="32" t="s">
        <v>307</v>
      </c>
      <c r="H270" s="32" t="s">
        <v>37</v>
      </c>
      <c r="I270" s="32">
        <v>642</v>
      </c>
      <c r="J270" s="37" t="s">
        <v>55</v>
      </c>
      <c r="K270" s="37">
        <v>1</v>
      </c>
      <c r="L270" s="37" t="s">
        <v>39</v>
      </c>
      <c r="M270" s="37" t="s">
        <v>40</v>
      </c>
      <c r="N270" s="163">
        <v>5000000</v>
      </c>
      <c r="O270" s="32" t="s">
        <v>50</v>
      </c>
      <c r="P270" s="39">
        <v>43739</v>
      </c>
      <c r="Q270" s="39">
        <v>43800</v>
      </c>
      <c r="R270" s="32" t="s">
        <v>51</v>
      </c>
      <c r="S270" s="32" t="s">
        <v>76</v>
      </c>
      <c r="T270" s="32" t="s">
        <v>100</v>
      </c>
    </row>
    <row r="271" spans="1:20" ht="63.75">
      <c r="A271" s="92">
        <v>269</v>
      </c>
      <c r="B271" s="32">
        <v>245</v>
      </c>
      <c r="C271" s="97"/>
      <c r="D271" s="32" t="s">
        <v>60</v>
      </c>
      <c r="E271" s="32" t="s">
        <v>35</v>
      </c>
      <c r="F271" s="32" t="s">
        <v>61</v>
      </c>
      <c r="G271" s="32" t="s">
        <v>308</v>
      </c>
      <c r="H271" s="32" t="s">
        <v>37</v>
      </c>
      <c r="I271" s="32">
        <v>642</v>
      </c>
      <c r="J271" s="37" t="s">
        <v>55</v>
      </c>
      <c r="K271" s="37">
        <v>1</v>
      </c>
      <c r="L271" s="37" t="s">
        <v>39</v>
      </c>
      <c r="M271" s="37" t="s">
        <v>40</v>
      </c>
      <c r="N271" s="163">
        <v>10000000</v>
      </c>
      <c r="O271" s="32" t="s">
        <v>50</v>
      </c>
      <c r="P271" s="39">
        <v>43739</v>
      </c>
      <c r="Q271" s="39">
        <v>43800</v>
      </c>
      <c r="R271" s="32" t="s">
        <v>51</v>
      </c>
      <c r="S271" s="32" t="s">
        <v>76</v>
      </c>
      <c r="T271" s="32" t="s">
        <v>100</v>
      </c>
    </row>
    <row r="272" spans="1:20" ht="63.75">
      <c r="A272" s="92">
        <v>270</v>
      </c>
      <c r="B272" s="25">
        <v>246</v>
      </c>
      <c r="C272" s="97"/>
      <c r="D272" s="32" t="s">
        <v>60</v>
      </c>
      <c r="E272" s="32" t="s">
        <v>35</v>
      </c>
      <c r="F272" s="32" t="s">
        <v>61</v>
      </c>
      <c r="G272" s="32" t="s">
        <v>309</v>
      </c>
      <c r="H272" s="32" t="s">
        <v>37</v>
      </c>
      <c r="I272" s="32">
        <v>642</v>
      </c>
      <c r="J272" s="37" t="s">
        <v>55</v>
      </c>
      <c r="K272" s="37">
        <v>1</v>
      </c>
      <c r="L272" s="37" t="s">
        <v>39</v>
      </c>
      <c r="M272" s="37" t="s">
        <v>40</v>
      </c>
      <c r="N272" s="163">
        <v>10000000</v>
      </c>
      <c r="O272" s="32" t="s">
        <v>50</v>
      </c>
      <c r="P272" s="39">
        <v>43739</v>
      </c>
      <c r="Q272" s="39">
        <v>43800</v>
      </c>
      <c r="R272" s="32" t="s">
        <v>51</v>
      </c>
      <c r="S272" s="32" t="s">
        <v>76</v>
      </c>
      <c r="T272" s="32" t="s">
        <v>100</v>
      </c>
    </row>
    <row r="273" spans="1:20" ht="63.75">
      <c r="A273" s="92">
        <v>271</v>
      </c>
      <c r="B273" s="25">
        <v>247</v>
      </c>
      <c r="C273" s="97"/>
      <c r="D273" s="32" t="s">
        <v>101</v>
      </c>
      <c r="E273" s="32"/>
      <c r="F273" s="32" t="s">
        <v>101</v>
      </c>
      <c r="G273" s="32" t="s">
        <v>310</v>
      </c>
      <c r="H273" s="32" t="s">
        <v>37</v>
      </c>
      <c r="I273" s="32">
        <v>642</v>
      </c>
      <c r="J273" s="37" t="s">
        <v>55</v>
      </c>
      <c r="K273" s="37">
        <v>1</v>
      </c>
      <c r="L273" s="37" t="s">
        <v>39</v>
      </c>
      <c r="M273" s="37" t="s">
        <v>40</v>
      </c>
      <c r="N273" s="38">
        <v>1000000</v>
      </c>
      <c r="O273" s="32" t="s">
        <v>41</v>
      </c>
      <c r="P273" s="39">
        <v>43739</v>
      </c>
      <c r="Q273" s="39">
        <v>43800</v>
      </c>
      <c r="R273" s="32" t="s">
        <v>42</v>
      </c>
      <c r="S273" s="32" t="s">
        <v>41</v>
      </c>
      <c r="T273" s="32" t="s">
        <v>100</v>
      </c>
    </row>
    <row r="274" spans="1:20" ht="63.75">
      <c r="A274" s="92">
        <v>272</v>
      </c>
      <c r="B274" s="32">
        <v>248</v>
      </c>
      <c r="C274" s="97"/>
      <c r="D274" s="32" t="s">
        <v>101</v>
      </c>
      <c r="E274" s="32"/>
      <c r="F274" s="32" t="s">
        <v>101</v>
      </c>
      <c r="G274" s="32" t="s">
        <v>311</v>
      </c>
      <c r="H274" s="32" t="s">
        <v>37</v>
      </c>
      <c r="I274" s="32">
        <v>642</v>
      </c>
      <c r="J274" s="37" t="s">
        <v>55</v>
      </c>
      <c r="K274" s="37">
        <v>1</v>
      </c>
      <c r="L274" s="37" t="s">
        <v>39</v>
      </c>
      <c r="M274" s="37" t="s">
        <v>40</v>
      </c>
      <c r="N274" s="38">
        <f>10000000</f>
        <v>10000000</v>
      </c>
      <c r="O274" s="32" t="s">
        <v>41</v>
      </c>
      <c r="P274" s="39">
        <v>43739</v>
      </c>
      <c r="Q274" s="39">
        <v>43800</v>
      </c>
      <c r="R274" s="32" t="s">
        <v>42</v>
      </c>
      <c r="S274" s="32" t="s">
        <v>41</v>
      </c>
      <c r="T274" s="32" t="s">
        <v>100</v>
      </c>
    </row>
    <row r="275" spans="1:20" ht="63.75">
      <c r="A275" s="92">
        <v>273</v>
      </c>
      <c r="B275" s="25">
        <v>249</v>
      </c>
      <c r="C275" s="97"/>
      <c r="D275" s="32" t="s">
        <v>101</v>
      </c>
      <c r="E275" s="32"/>
      <c r="F275" s="32" t="s">
        <v>101</v>
      </c>
      <c r="G275" s="32" t="s">
        <v>312</v>
      </c>
      <c r="H275" s="32" t="s">
        <v>37</v>
      </c>
      <c r="I275" s="32">
        <v>642</v>
      </c>
      <c r="J275" s="37" t="s">
        <v>55</v>
      </c>
      <c r="K275" s="37">
        <v>1</v>
      </c>
      <c r="L275" s="37" t="s">
        <v>39</v>
      </c>
      <c r="M275" s="37" t="s">
        <v>40</v>
      </c>
      <c r="N275" s="38">
        <v>3450000</v>
      </c>
      <c r="O275" s="32" t="s">
        <v>41</v>
      </c>
      <c r="P275" s="39">
        <v>43739</v>
      </c>
      <c r="Q275" s="39">
        <v>43800</v>
      </c>
      <c r="R275" s="32" t="s">
        <v>42</v>
      </c>
      <c r="S275" s="32" t="s">
        <v>41</v>
      </c>
      <c r="T275" s="32" t="s">
        <v>100</v>
      </c>
    </row>
    <row r="276" spans="1:20" ht="63.75">
      <c r="A276" s="92">
        <v>274</v>
      </c>
      <c r="B276" s="25">
        <v>250</v>
      </c>
      <c r="C276" s="97"/>
      <c r="D276" s="32" t="s">
        <v>101</v>
      </c>
      <c r="E276" s="32"/>
      <c r="F276" s="32" t="s">
        <v>101</v>
      </c>
      <c r="G276" s="32" t="s">
        <v>313</v>
      </c>
      <c r="H276" s="32" t="s">
        <v>37</v>
      </c>
      <c r="I276" s="32">
        <v>642</v>
      </c>
      <c r="J276" s="37" t="s">
        <v>55</v>
      </c>
      <c r="K276" s="37">
        <v>1</v>
      </c>
      <c r="L276" s="37" t="s">
        <v>39</v>
      </c>
      <c r="M276" s="37" t="s">
        <v>40</v>
      </c>
      <c r="N276" s="38">
        <v>10368000</v>
      </c>
      <c r="O276" s="32" t="s">
        <v>41</v>
      </c>
      <c r="P276" s="39">
        <v>43739</v>
      </c>
      <c r="Q276" s="39">
        <v>43800</v>
      </c>
      <c r="R276" s="32" t="s">
        <v>42</v>
      </c>
      <c r="S276" s="32" t="s">
        <v>41</v>
      </c>
      <c r="T276" s="32" t="s">
        <v>100</v>
      </c>
    </row>
    <row r="277" spans="1:20" ht="63.75">
      <c r="A277" s="92">
        <v>275</v>
      </c>
      <c r="B277" s="32">
        <v>251</v>
      </c>
      <c r="C277" s="32"/>
      <c r="D277" s="32" t="s">
        <v>120</v>
      </c>
      <c r="E277" s="32"/>
      <c r="F277" s="32" t="s">
        <v>267</v>
      </c>
      <c r="G277" s="32" t="s">
        <v>314</v>
      </c>
      <c r="H277" s="32" t="s">
        <v>37</v>
      </c>
      <c r="I277" s="86">
        <v>642</v>
      </c>
      <c r="J277" s="32" t="s">
        <v>55</v>
      </c>
      <c r="K277" s="32">
        <v>1</v>
      </c>
      <c r="L277" s="32" t="s">
        <v>39</v>
      </c>
      <c r="M277" s="32" t="s">
        <v>40</v>
      </c>
      <c r="N277" s="155">
        <v>800000</v>
      </c>
      <c r="O277" s="32" t="s">
        <v>76</v>
      </c>
      <c r="P277" s="29">
        <v>43739</v>
      </c>
      <c r="Q277" s="29">
        <v>43800</v>
      </c>
      <c r="R277" s="32" t="s">
        <v>42</v>
      </c>
      <c r="S277" s="32" t="s">
        <v>41</v>
      </c>
      <c r="T277" s="32" t="s">
        <v>100</v>
      </c>
    </row>
    <row r="278" spans="1:20" ht="63.75">
      <c r="A278" s="92">
        <v>276</v>
      </c>
      <c r="B278" s="25">
        <v>252</v>
      </c>
      <c r="C278" s="97"/>
      <c r="D278" s="32" t="s">
        <v>101</v>
      </c>
      <c r="E278" s="32"/>
      <c r="F278" s="32" t="s">
        <v>101</v>
      </c>
      <c r="G278" s="32" t="s">
        <v>320</v>
      </c>
      <c r="H278" s="32" t="s">
        <v>37</v>
      </c>
      <c r="I278" s="32">
        <v>642</v>
      </c>
      <c r="J278" s="37" t="s">
        <v>55</v>
      </c>
      <c r="K278" s="37">
        <v>1</v>
      </c>
      <c r="L278" s="37" t="s">
        <v>39</v>
      </c>
      <c r="M278" s="37" t="s">
        <v>40</v>
      </c>
      <c r="N278" s="38">
        <v>2690060</v>
      </c>
      <c r="O278" s="32" t="s">
        <v>41</v>
      </c>
      <c r="P278" s="39">
        <v>43739</v>
      </c>
      <c r="Q278" s="39">
        <v>43800</v>
      </c>
      <c r="R278" s="32" t="s">
        <v>42</v>
      </c>
      <c r="S278" s="32" t="s">
        <v>41</v>
      </c>
      <c r="T278" s="32" t="s">
        <v>100</v>
      </c>
    </row>
    <row r="279" spans="1:20" ht="89.25">
      <c r="A279" s="92">
        <v>277</v>
      </c>
      <c r="B279" s="25">
        <v>253</v>
      </c>
      <c r="C279" s="31"/>
      <c r="D279" s="31" t="s">
        <v>60</v>
      </c>
      <c r="E279" s="31" t="s">
        <v>35</v>
      </c>
      <c r="F279" s="31" t="s">
        <v>84</v>
      </c>
      <c r="G279" s="31" t="s">
        <v>324</v>
      </c>
      <c r="H279" s="31" t="s">
        <v>122</v>
      </c>
      <c r="I279" s="31">
        <v>642</v>
      </c>
      <c r="J279" s="31" t="s">
        <v>55</v>
      </c>
      <c r="K279" s="31">
        <v>1</v>
      </c>
      <c r="L279" s="31" t="s">
        <v>39</v>
      </c>
      <c r="M279" s="31" t="s">
        <v>40</v>
      </c>
      <c r="N279" s="167">
        <v>6000000</v>
      </c>
      <c r="O279" s="31" t="s">
        <v>50</v>
      </c>
      <c r="P279" s="15">
        <v>43739</v>
      </c>
      <c r="Q279" s="15">
        <v>43800</v>
      </c>
      <c r="R279" s="14" t="s">
        <v>284</v>
      </c>
      <c r="S279" s="14" t="s">
        <v>50</v>
      </c>
      <c r="T279" s="14" t="s">
        <v>100</v>
      </c>
    </row>
    <row r="280" spans="1:20" ht="63.75">
      <c r="A280" s="92">
        <v>278</v>
      </c>
      <c r="B280" s="32">
        <v>254</v>
      </c>
      <c r="C280" s="32"/>
      <c r="D280" s="32" t="s">
        <v>268</v>
      </c>
      <c r="E280" s="32"/>
      <c r="F280" s="32" t="s">
        <v>270</v>
      </c>
      <c r="G280" s="80" t="s">
        <v>321</v>
      </c>
      <c r="H280" s="37" t="s">
        <v>37</v>
      </c>
      <c r="I280" s="32">
        <v>642</v>
      </c>
      <c r="J280" s="37" t="s">
        <v>55</v>
      </c>
      <c r="K280" s="37">
        <v>1</v>
      </c>
      <c r="L280" s="37" t="s">
        <v>39</v>
      </c>
      <c r="M280" s="37" t="s">
        <v>40</v>
      </c>
      <c r="N280" s="156">
        <v>6400000</v>
      </c>
      <c r="O280" s="80" t="s">
        <v>76</v>
      </c>
      <c r="P280" s="142">
        <v>43770</v>
      </c>
      <c r="Q280" s="2">
        <v>43800</v>
      </c>
      <c r="R280" s="16" t="s">
        <v>42</v>
      </c>
      <c r="S280" s="32" t="s">
        <v>41</v>
      </c>
      <c r="T280" s="16" t="s">
        <v>100</v>
      </c>
    </row>
    <row r="281" spans="1:20" ht="63.75">
      <c r="A281" s="92">
        <v>279</v>
      </c>
      <c r="B281" s="25">
        <v>255</v>
      </c>
      <c r="C281" s="32"/>
      <c r="D281" s="32" t="s">
        <v>101</v>
      </c>
      <c r="E281" s="32"/>
      <c r="F281" s="32" t="s">
        <v>101</v>
      </c>
      <c r="G281" s="80" t="s">
        <v>323</v>
      </c>
      <c r="H281" s="37" t="s">
        <v>37</v>
      </c>
      <c r="I281" s="32">
        <v>642</v>
      </c>
      <c r="J281" s="37" t="s">
        <v>55</v>
      </c>
      <c r="K281" s="37">
        <v>1</v>
      </c>
      <c r="L281" s="37" t="s">
        <v>39</v>
      </c>
      <c r="M281" s="37" t="s">
        <v>40</v>
      </c>
      <c r="N281" s="66">
        <v>2100000</v>
      </c>
      <c r="O281" s="80" t="s">
        <v>56</v>
      </c>
      <c r="P281" s="119">
        <v>43739</v>
      </c>
      <c r="Q281" s="119">
        <v>43800</v>
      </c>
      <c r="R281" s="80" t="s">
        <v>42</v>
      </c>
      <c r="S281" s="32" t="s">
        <v>41</v>
      </c>
      <c r="T281" s="16" t="s">
        <v>100</v>
      </c>
    </row>
    <row r="282" spans="1:20" ht="63.75">
      <c r="A282" s="92">
        <v>280</v>
      </c>
      <c r="B282" s="25">
        <v>256</v>
      </c>
      <c r="C282" s="32"/>
      <c r="D282" s="32" t="s">
        <v>101</v>
      </c>
      <c r="E282" s="32"/>
      <c r="F282" s="32" t="s">
        <v>101</v>
      </c>
      <c r="G282" s="80" t="s">
        <v>371</v>
      </c>
      <c r="H282" s="37" t="s">
        <v>37</v>
      </c>
      <c r="I282" s="32">
        <v>642</v>
      </c>
      <c r="J282" s="37" t="s">
        <v>55</v>
      </c>
      <c r="K282" s="37">
        <v>1</v>
      </c>
      <c r="L282" s="37" t="s">
        <v>39</v>
      </c>
      <c r="M282" s="37" t="s">
        <v>40</v>
      </c>
      <c r="N282" s="156">
        <v>20000000</v>
      </c>
      <c r="O282" s="80" t="s">
        <v>50</v>
      </c>
      <c r="P282" s="119">
        <v>43739</v>
      </c>
      <c r="Q282" s="119">
        <v>43800</v>
      </c>
      <c r="R282" s="80" t="s">
        <v>42</v>
      </c>
      <c r="S282" s="32" t="s">
        <v>41</v>
      </c>
      <c r="T282" s="16" t="s">
        <v>100</v>
      </c>
    </row>
    <row r="283" spans="1:20" ht="63.75">
      <c r="A283" s="92">
        <v>281</v>
      </c>
      <c r="B283" s="32">
        <v>257</v>
      </c>
      <c r="C283" s="32"/>
      <c r="D283" s="31" t="s">
        <v>60</v>
      </c>
      <c r="E283" s="31" t="s">
        <v>35</v>
      </c>
      <c r="F283" s="31" t="s">
        <v>61</v>
      </c>
      <c r="G283" s="80" t="s">
        <v>372</v>
      </c>
      <c r="H283" s="37" t="s">
        <v>37</v>
      </c>
      <c r="I283" s="32">
        <v>642</v>
      </c>
      <c r="J283" s="37" t="s">
        <v>55</v>
      </c>
      <c r="K283" s="37">
        <v>1</v>
      </c>
      <c r="L283" s="37" t="s">
        <v>39</v>
      </c>
      <c r="M283" s="37" t="s">
        <v>40</v>
      </c>
      <c r="N283" s="156">
        <v>1350000</v>
      </c>
      <c r="O283" s="80" t="s">
        <v>50</v>
      </c>
      <c r="P283" s="119">
        <v>43739</v>
      </c>
      <c r="Q283" s="119">
        <v>43800</v>
      </c>
      <c r="R283" s="80" t="s">
        <v>42</v>
      </c>
      <c r="S283" s="32" t="s">
        <v>41</v>
      </c>
      <c r="T283" s="16" t="s">
        <v>100</v>
      </c>
    </row>
    <row r="284" spans="1:20" ht="63.75">
      <c r="A284" s="92">
        <v>282</v>
      </c>
      <c r="B284" s="25">
        <v>258</v>
      </c>
      <c r="C284" s="32"/>
      <c r="D284" s="32" t="s">
        <v>377</v>
      </c>
      <c r="E284" s="32"/>
      <c r="F284" s="32" t="s">
        <v>377</v>
      </c>
      <c r="G284" s="80" t="s">
        <v>373</v>
      </c>
      <c r="H284" s="37" t="s">
        <v>37</v>
      </c>
      <c r="I284" s="32">
        <v>642</v>
      </c>
      <c r="J284" s="37" t="s">
        <v>55</v>
      </c>
      <c r="K284" s="37">
        <v>1</v>
      </c>
      <c r="L284" s="37" t="s">
        <v>39</v>
      </c>
      <c r="M284" s="37" t="s">
        <v>40</v>
      </c>
      <c r="N284" s="156">
        <v>1500000</v>
      </c>
      <c r="O284" s="80" t="s">
        <v>50</v>
      </c>
      <c r="P284" s="119">
        <v>43739</v>
      </c>
      <c r="Q284" s="119">
        <v>43800</v>
      </c>
      <c r="R284" s="80" t="s">
        <v>42</v>
      </c>
      <c r="S284" s="32" t="s">
        <v>41</v>
      </c>
      <c r="T284" s="16" t="s">
        <v>100</v>
      </c>
    </row>
    <row r="285" spans="1:20">
      <c r="A285" s="98"/>
      <c r="B285" s="47"/>
      <c r="C285" s="47"/>
      <c r="D285" s="47"/>
      <c r="E285" s="47"/>
      <c r="F285" s="47"/>
      <c r="G285" s="47"/>
      <c r="H285" s="47"/>
      <c r="I285" s="49"/>
      <c r="J285" s="47"/>
      <c r="K285" s="47"/>
      <c r="L285" s="47"/>
      <c r="M285" s="47"/>
      <c r="N285" s="52"/>
      <c r="O285" s="47"/>
      <c r="P285" s="99"/>
      <c r="Q285" s="99"/>
      <c r="R285" s="47"/>
      <c r="S285" s="47"/>
      <c r="T285" s="47"/>
    </row>
    <row r="286" spans="1:20">
      <c r="A286" s="98"/>
      <c r="B286" s="47"/>
      <c r="C286" s="47"/>
      <c r="D286" s="47"/>
      <c r="E286" s="47"/>
      <c r="F286" s="47"/>
      <c r="G286" s="47"/>
      <c r="H286" s="47"/>
      <c r="I286" s="49"/>
      <c r="J286" s="47"/>
      <c r="K286" s="47"/>
      <c r="L286" s="47"/>
      <c r="M286" s="47"/>
      <c r="N286" s="52"/>
      <c r="O286" s="47"/>
      <c r="P286" s="99"/>
      <c r="Q286" s="99"/>
      <c r="R286" s="47"/>
      <c r="S286" s="47"/>
      <c r="T286" s="47"/>
    </row>
    <row r="287" spans="1:20">
      <c r="A287" s="98"/>
      <c r="B287" s="47"/>
      <c r="C287" s="47"/>
      <c r="D287" s="47"/>
      <c r="E287" s="47"/>
      <c r="F287" s="47"/>
      <c r="G287" s="47"/>
      <c r="H287" s="47"/>
      <c r="I287" s="49"/>
      <c r="J287" s="47"/>
      <c r="K287" s="47"/>
      <c r="L287" s="47"/>
      <c r="M287" s="47"/>
      <c r="N287" s="52"/>
      <c r="O287" s="47"/>
      <c r="P287" s="99"/>
      <c r="Q287" s="99"/>
      <c r="R287" s="47"/>
      <c r="S287" s="47"/>
      <c r="T287" s="47"/>
    </row>
    <row r="288" spans="1:20">
      <c r="N288" s="51"/>
      <c r="O288" s="50"/>
      <c r="P288" s="64"/>
    </row>
    <row r="289" spans="7:20">
      <c r="N289" s="79">
        <f>SUM(N27:N288)</f>
        <v>710874482.01999998</v>
      </c>
      <c r="O289" s="79">
        <v>660837756</v>
      </c>
      <c r="P289" s="79"/>
      <c r="Q289" s="79"/>
    </row>
    <row r="290" spans="7:20">
      <c r="M290" s="3" t="s">
        <v>374</v>
      </c>
      <c r="N290" s="143">
        <f>N36+N38+N43+N44+N45+N47+N49+N50+N51+N52+N53+N54+N55+N56+N57+N58+N59+N60+N61+N62+N69+N70+N74+N75+N77+N83+N84+N89+N97+N98+N99+N100+N101+N102+N103+N104+N105+N106+N107+N108+N109+N113+N114+N116+N127+N128+N129+N133+N135+N138+N140+N141+N143+N144+N145+N146+N147+N148+N149+N150+N151+N152+N153+N158+N159+N160+N163+N165+N166+N168+N172+N173+N174+N175+N176-N179+N181+N185+N188+N189+N190+N203+N204+N206+N208+N218+N219+N220+N221+N224+N225+N226+N227+N228+N229+N230+N231+N232+N233+N234+N235+N238+N239+N241+N242+N243+N244+N245+N246+N247+N250+N251+N252+N254+N255+N257+N259+N260+N261+N262+N269+N277+N279+N280+N282+N283+N284+N270+N271+N272</f>
        <v>369338008</v>
      </c>
      <c r="O290" s="79">
        <f>N290/N289*100</f>
        <v>51.955446051530785</v>
      </c>
      <c r="P290" s="79"/>
      <c r="Q290" s="79"/>
    </row>
    <row r="291" spans="7:20">
      <c r="N291" s="48"/>
      <c r="O291" s="50"/>
      <c r="P291" s="100"/>
    </row>
    <row r="292" spans="7:20">
      <c r="N292" s="48"/>
    </row>
    <row r="293" spans="7:20">
      <c r="N293" s="48"/>
    </row>
    <row r="294" spans="7:20">
      <c r="N294" s="48"/>
      <c r="O294" s="48"/>
    </row>
    <row r="295" spans="7:20" ht="26.25" customHeight="1">
      <c r="G295" s="49"/>
      <c r="N295" s="52"/>
      <c r="O295" s="49"/>
      <c r="P295" s="49"/>
      <c r="Q295" s="49"/>
      <c r="R295" s="49"/>
      <c r="S295" s="49"/>
      <c r="T295" s="49"/>
    </row>
    <row r="296" spans="7:20">
      <c r="G296" s="49"/>
      <c r="M296" s="65"/>
      <c r="N296" s="52"/>
      <c r="O296" s="49"/>
      <c r="P296" s="49"/>
      <c r="Q296" s="49"/>
      <c r="R296" s="49"/>
      <c r="S296" s="49"/>
      <c r="T296" s="49"/>
    </row>
    <row r="297" spans="7:20">
      <c r="N297" s="79"/>
    </row>
    <row r="298" spans="7:20">
      <c r="N298" s="50"/>
    </row>
  </sheetData>
  <mergeCells count="35">
    <mergeCell ref="B13:E13"/>
    <mergeCell ref="F13:O13"/>
    <mergeCell ref="B9:O9"/>
    <mergeCell ref="B10:O10"/>
    <mergeCell ref="B11:O11"/>
    <mergeCell ref="B12:E12"/>
    <mergeCell ref="F12:O12"/>
    <mergeCell ref="F14:O14"/>
    <mergeCell ref="B15:E15"/>
    <mergeCell ref="F15:O15"/>
    <mergeCell ref="B16:E16"/>
    <mergeCell ref="F16:O16"/>
    <mergeCell ref="T23:T25"/>
    <mergeCell ref="H23:H25"/>
    <mergeCell ref="I23:J24"/>
    <mergeCell ref="K23:K25"/>
    <mergeCell ref="L23:M24"/>
    <mergeCell ref="N23:N25"/>
    <mergeCell ref="O23:O25"/>
    <mergeCell ref="A8:O8"/>
    <mergeCell ref="A23:A25"/>
    <mergeCell ref="P23:Q24"/>
    <mergeCell ref="R23:R25"/>
    <mergeCell ref="S23:S25"/>
    <mergeCell ref="B17:E17"/>
    <mergeCell ref="F17:O17"/>
    <mergeCell ref="B18:E18"/>
    <mergeCell ref="F18:O18"/>
    <mergeCell ref="B23:B25"/>
    <mergeCell ref="C23:C25"/>
    <mergeCell ref="D23:D25"/>
    <mergeCell ref="E23:E25"/>
    <mergeCell ref="F23:F25"/>
    <mergeCell ref="G23:G25"/>
    <mergeCell ref="B14:E14"/>
  </mergeCells>
  <conditionalFormatting sqref="G77">
    <cfRule type="expression" dxfId="8" priority="19" stopIfTrue="1">
      <formula>IF(#REF!=0,TRUE(),FALSE())</formula>
    </cfRule>
    <cfRule type="expression" dxfId="7" priority="20" stopIfTrue="1">
      <formula>IF(#REF!=1,TRUE(),FALSE())</formula>
    </cfRule>
    <cfRule type="expression" dxfId="6" priority="21" stopIfTrue="1">
      <formula>IF(#REF!=2,TRUE(),FALSE())</formula>
    </cfRule>
  </conditionalFormatting>
  <conditionalFormatting sqref="G110:G112 G137:G139">
    <cfRule type="expression" dxfId="5" priority="16" stopIfTrue="1">
      <formula>IF(#REF!=0,TRUE(),FALSE())</formula>
    </cfRule>
    <cfRule type="expression" dxfId="4" priority="17" stopIfTrue="1">
      <formula>IF(#REF!=1,TRUE(),FALSE())</formula>
    </cfRule>
    <cfRule type="expression" dxfId="3" priority="18" stopIfTrue="1">
      <formula>IF(#REF!=2,TRUE(),FALSE())</formula>
    </cfRule>
  </conditionalFormatting>
  <conditionalFormatting sqref="G73:G74 G136:G139 G246">
    <cfRule type="expression" dxfId="2" priority="13" stopIfTrue="1">
      <formula>IF(#REF!=0,TRUE(),FALSE())</formula>
    </cfRule>
    <cfRule type="expression" dxfId="1" priority="14" stopIfTrue="1">
      <formula>IF(#REF!=1,TRUE(),FALSE())</formula>
    </cfRule>
    <cfRule type="expression" dxfId="0" priority="15" stopIfTrue="1">
      <formula>IF(#REF!=2,TRUE(),FALSE())</formula>
    </cfRule>
  </conditionalFormatting>
  <pageMargins left="0.31496062992125984" right="0.15748031496062992" top="0.23622047244094491" bottom="0.15748031496062992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>Almazergienbank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kirillina_tn</dc:creator>
  <cp:lastModifiedBy>kirillina_tn</cp:lastModifiedBy>
  <cp:lastPrinted>2019-10-28T01:06:50Z</cp:lastPrinted>
  <dcterms:created xsi:type="dcterms:W3CDTF">2016-12-12T07:09:51Z</dcterms:created>
  <dcterms:modified xsi:type="dcterms:W3CDTF">2019-10-31T03:36:27Z</dcterms:modified>
</cp:coreProperties>
</file>